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988" activeTab="1"/>
  </bookViews>
  <sheets>
    <sheet name="Pocetni" sheetId="1" r:id="rId1"/>
    <sheet name="Primarna ZZ" sheetId="2" r:id="rId2"/>
    <sheet name="OR PZZ" sheetId="3" r:id="rId3"/>
    <sheet name="Primarna ZZ VU" sheetId="4" r:id="rId4"/>
    <sheet name="Sekundarna ZZ" sheetId="5" r:id="rId5"/>
    <sheet name="OR SZZ" sheetId="6" r:id="rId6"/>
    <sheet name="Sekundarna ZZ VU" sheetId="7" r:id="rId7"/>
    <sheet name="Apoteke" sheetId="8" r:id="rId8"/>
    <sheet name="RH" sheetId="9" r:id="rId9"/>
    <sheet name="ZJZ" sheetId="10" r:id="rId10"/>
    <sheet name="Stomatologija" sheetId="11" r:id="rId11"/>
    <sheet name="OR Stomatologija" sheetId="12" r:id="rId12"/>
    <sheet name="PlatePrevoz PZZ" sheetId="13" r:id="rId13"/>
    <sheet name="PlatePrevoz SZZ" sheetId="14" r:id="rId14"/>
    <sheet name="PlatePrevoz Stomatologija" sheetId="15" r:id="rId15"/>
  </sheets>
  <definedNames>
    <definedName name="Datum">'Pocetni'!$C$7</definedName>
    <definedName name="Filijala" localSheetId="7">'Pocetni'!$A$29</definedName>
    <definedName name="Filijala" localSheetId="2">'Pocetni'!$A$29</definedName>
    <definedName name="Filijala" localSheetId="11">'Pocetni'!$A$29</definedName>
    <definedName name="Filijala" localSheetId="5">'Pocetni'!$A$29</definedName>
    <definedName name="Filijala" localSheetId="1">'Pocetni'!$A$29</definedName>
    <definedName name="Filijala" localSheetId="3">'Pocetni'!$D$29</definedName>
    <definedName name="Filijala" localSheetId="8">'Pocetni'!$A$29</definedName>
    <definedName name="Filijala" localSheetId="4">'Pocetni'!$A$29</definedName>
    <definedName name="Filijala" localSheetId="6">'Pocetni'!$A$29</definedName>
    <definedName name="Filijala" localSheetId="10">'Pocetni'!$A$29</definedName>
    <definedName name="Filijala" localSheetId="9">'Pocetni'!$A$29</definedName>
    <definedName name="Filijala">'Pocetni'!$A$29</definedName>
    <definedName name="_xlnm.Print_Area" localSheetId="11">'OR Stomatologija'!$A$1:$G$29</definedName>
    <definedName name="_xlnm.Print_Area" localSheetId="12">'PlatePrevoz PZZ'!$A$1:$G$65</definedName>
    <definedName name="_xlnm.Print_Area" localSheetId="14">'PlatePrevoz Stomatologija'!$A$1:$G$65</definedName>
    <definedName name="_xlnm.Print_Area" localSheetId="13">'PlatePrevoz SZZ'!$A$1:$G$66</definedName>
    <definedName name="_xlnm.Print_Area" localSheetId="0">'Pocetni'!$A$1:$E$26</definedName>
    <definedName name="_xlnm.Print_Area" localSheetId="1">'Primarna ZZ'!$A$1:$O$35</definedName>
    <definedName name="_xlnm.Print_Area" localSheetId="8">'RH'!$A$1:$P$23</definedName>
    <definedName name="_xlnm.Print_Area" localSheetId="4">'Sekundarna ZZ'!$A$1:$O$50</definedName>
    <definedName name="_xlnm.Print_Area" localSheetId="6">'Sekundarna ZZ VU'!$A$1:$H$40</definedName>
    <definedName name="_xlnm.Print_Area" localSheetId="9">'ZJZ'!$A$1:$P$25</definedName>
    <definedName name="SifraFilijale">'Pocetni'!$B$29</definedName>
    <definedName name="SifraZU">'Pocetni'!$E$29</definedName>
    <definedName name="ZU" localSheetId="7">'Pocetni'!$D$29</definedName>
    <definedName name="ZU" localSheetId="2">'Pocetni'!$D$29</definedName>
    <definedName name="ZU" localSheetId="11">'Pocetni'!$D$29</definedName>
    <definedName name="ZU" localSheetId="5">'Pocetni'!$D$29</definedName>
    <definedName name="ZU" localSheetId="1">'Pocetni'!$D$29</definedName>
    <definedName name="ZU" localSheetId="3">'Pocetni'!$D$29</definedName>
    <definedName name="ZU" localSheetId="8">'Pocetni'!$D$29</definedName>
    <definedName name="ZU" localSheetId="4">'Pocetni'!$D$29</definedName>
    <definedName name="ZU" localSheetId="6">'Pocetni'!$D$29</definedName>
    <definedName name="ZU" localSheetId="10">'Pocetni'!$D$29</definedName>
    <definedName name="ZU" localSheetId="9">'Pocetni'!$D$29</definedName>
    <definedName name="ZU">'Pocetni'!$D$29</definedName>
    <definedName name="ZUuSast">'Pocetni'!$E$18</definedName>
  </definedNames>
  <calcPr fullCalcOnLoad="1" refMode="R1C1"/>
</workbook>
</file>

<file path=xl/sharedStrings.xml><?xml version="1.0" encoding="utf-8"?>
<sst xmlns="http://schemas.openxmlformats.org/spreadsheetml/2006/main" count="1405" uniqueCount="680">
  <si>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</si>
  <si>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</si>
  <si>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</si>
  <si>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</si>
  <si>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</si>
  <si>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</si>
  <si>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</si>
  <si>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</si>
  <si>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</si>
  <si>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</si>
  <si>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</si>
  <si>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</si>
  <si>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</si>
  <si>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</si>
  <si>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</si>
  <si>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</si>
  <si>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</si>
  <si>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</si>
  <si>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</si>
  <si>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</si>
  <si>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</si>
  <si>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</si>
  <si>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</si>
  <si>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</si>
  <si>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</si>
  <si>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</si>
  <si>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</si>
  <si>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</si>
  <si>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</si>
  <si>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</si>
  <si>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</si>
  <si>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</si>
  <si>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</si>
  <si>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</si>
  <si>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</si>
  <si>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</si>
  <si>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</si>
  <si>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</si>
  <si>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</si>
  <si>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</si>
  <si>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</si>
  <si>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</si>
  <si>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</si>
  <si>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</si>
  <si>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</si>
  <si>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</si>
  <si>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</si>
  <si>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</si>
  <si>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</si>
  <si>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</si>
  <si>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</si>
  <si>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</si>
  <si>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</si>
  <si>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</si>
  <si>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</si>
  <si>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</si>
  <si>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</si>
  <si>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</si>
  <si>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</si>
  <si>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</si>
  <si>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</si>
  <si>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</si>
  <si>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</si>
  <si>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</si>
  <si>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</si>
  <si>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</si>
  <si>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</si>
  <si>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</si>
  <si>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</si>
  <si>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</si>
  <si>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</si>
  <si>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</si>
  <si>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</si>
  <si>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</si>
  <si>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</si>
  <si>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</si>
  <si>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</si>
  <si>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</si>
  <si>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</si>
  <si>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</si>
  <si>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</si>
  <si>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</si>
  <si>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</si>
  <si>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</si>
  <si>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</si>
  <si>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</si>
  <si>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</si>
  <si>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</si>
  <si>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</si>
  <si>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</si>
  <si>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</si>
  <si>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</si>
  <si>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</si>
  <si>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</si>
  <si>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</si>
  <si>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</si>
  <si>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</si>
  <si>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</si>
  <si>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</si>
  <si>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</si>
  <si>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</si>
  <si>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</si>
  <si>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</si>
  <si>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</si>
  <si>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</si>
  <si>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</si>
  <si>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</si>
  <si>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</si>
  <si>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</si>
  <si>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</si>
  <si>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</si>
  <si>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</si>
  <si>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</si>
  <si>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</si>
  <si>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</si>
  <si>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</si>
  <si>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</si>
  <si>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</si>
  <si>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</si>
  <si>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</si>
  <si>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</si>
  <si>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</si>
  <si>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</si>
  <si>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</si>
  <si>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</si>
  <si>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</si>
  <si>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</si>
  <si>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</si>
  <si>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</si>
  <si>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</si>
  <si>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</si>
  <si>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</si>
  <si>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</si>
  <si>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</si>
  <si>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</si>
  <si>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</si>
  <si>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</si>
  <si>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</si>
  <si>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</si>
  <si>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</si>
  <si>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</si>
  <si>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</si>
  <si>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</si>
  <si>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</si>
  <si>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</si>
  <si>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</si>
  <si>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</si>
  <si>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</si>
  <si>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</si>
  <si>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</si>
  <si>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</si>
  <si>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</si>
  <si>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</si>
  <si>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</si>
  <si>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</si>
  <si>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</si>
  <si>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</si>
  <si>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</si>
  <si>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</si>
  <si>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</si>
  <si>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</si>
  <si>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</si>
  <si>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</si>
  <si>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</si>
  <si>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</si>
  <si>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</si>
  <si>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</si>
  <si>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</si>
  <si>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</si>
  <si>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</si>
  <si>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</si>
  <si>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</si>
  <si>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</si>
  <si>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</si>
  <si>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</si>
  <si>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</si>
  <si>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</si>
  <si>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</si>
  <si>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</si>
  <si>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</si>
  <si>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</si>
  <si>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</si>
  <si>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</si>
  <si>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</si>
  <si>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</si>
  <si>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</si>
  <si>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</si>
  <si>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</si>
  <si>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</si>
  <si>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</si>
  <si>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</si>
  <si>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</si>
  <si>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</si>
  <si>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</si>
  <si>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</si>
  <si>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</si>
  <si>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</si>
  <si>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</si>
  <si>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</si>
  <si>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</si>
  <si>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</si>
  <si>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</si>
  <si>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</si>
  <si>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</si>
  <si>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</si>
  <si>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</si>
  <si>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</si>
  <si>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</si>
  <si>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</si>
  <si>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</si>
  <si>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</si>
  <si>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</si>
  <si>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</si>
  <si>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</si>
  <si>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</si>
  <si>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</si>
  <si>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</si>
  <si>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</si>
  <si>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</si>
  <si>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</si>
  <si>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</si>
  <si>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</si>
  <si>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</si>
  <si>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</si>
  <si>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</si>
  <si>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</si>
  <si>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</si>
  <si>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</si>
  <si>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</si>
  <si>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</si>
  <si>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</si>
  <si>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</si>
  <si>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</si>
  <si>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</si>
  <si>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</si>
  <si>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</si>
  <si>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</si>
  <si>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</si>
  <si>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</si>
  <si>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</si>
  <si>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</si>
  <si>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</si>
  <si>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</si>
  <si>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</si>
  <si>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</si>
  <si>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</si>
  <si>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</si>
  <si>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</si>
  <si>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</si>
  <si>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</si>
  <si>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</si>
  <si>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</si>
  <si>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</si>
  <si>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</si>
  <si>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</si>
  <si>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</si>
  <si>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</si>
  <si>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</si>
  <si>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</si>
  <si>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</si>
  <si>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</si>
  <si>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</si>
  <si>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</si>
  <si>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</si>
  <si>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</si>
  <si>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</si>
  <si>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</si>
  <si>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</si>
  <si>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</si>
  <si>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</si>
  <si>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</si>
  <si>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</si>
  <si>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</si>
  <si>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</si>
  <si>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</si>
  <si>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</si>
  <si>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</si>
  <si>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</si>
  <si>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</si>
  <si>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</si>
  <si>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</si>
  <si>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</si>
  <si>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</si>
  <si>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</si>
  <si>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</si>
  <si>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</si>
  <si>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</si>
  <si>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</si>
  <si>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</si>
  <si>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</si>
  <si>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</si>
  <si>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</si>
  <si>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</si>
  <si>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</si>
  <si>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</si>
  <si>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</si>
  <si>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</si>
  <si>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</si>
  <si>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</si>
  <si>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</si>
  <si>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</si>
  <si>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</si>
  <si>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</si>
  <si>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</si>
  <si>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</si>
  <si>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</si>
  <si>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</si>
  <si>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</si>
  <si>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</si>
  <si>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</si>
  <si>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</si>
  <si>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</si>
  <si>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</si>
  <si>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</si>
  <si>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</si>
  <si>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</si>
  <si>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</si>
  <si>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</si>
  <si>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</si>
  <si>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</si>
  <si>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</si>
  <si>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</si>
  <si>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</si>
  <si>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</si>
  <si>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</si>
  <si>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</si>
  <si>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</si>
  <si>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</si>
  <si>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</si>
  <si>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</si>
  <si>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</si>
  <si>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</si>
  <si>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</si>
  <si>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</si>
  <si>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</si>
  <si>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</si>
  <si>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ОБРАЗАЦ:</t>
  </si>
  <si>
    <t>(у динарима)</t>
  </si>
  <si>
    <t>Р.бр.</t>
  </si>
  <si>
    <t>НАМЕНЕ</t>
  </si>
  <si>
    <t>Дуг по обрачуну</t>
  </si>
  <si>
    <t>Аванс по обрачуну</t>
  </si>
  <si>
    <t>Укупно умањење</t>
  </si>
  <si>
    <t>ЛЕКОВИ У ЗУ</t>
  </si>
  <si>
    <t>I</t>
  </si>
  <si>
    <t xml:space="preserve">    Директор здравствене установе</t>
  </si>
  <si>
    <t>Директор Филијале</t>
  </si>
  <si>
    <t>_________________________________________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</si>
  <si>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</si>
  <si>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</si>
  <si>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</si>
  <si>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СТЕНТОВИ</t>
  </si>
  <si>
    <t>ГРАФТОВИ</t>
  </si>
  <si>
    <t>_________________________</t>
  </si>
  <si>
    <t>00202011 ДЗ ЗРЕЊАНИН</t>
  </si>
  <si>
    <t>00202012 ОБ ЗРЕЊАНИН</t>
  </si>
  <si>
    <t>ОН-ПЗЗ</t>
  </si>
  <si>
    <t xml:space="preserve">САНИТЕТСКИ И МЕДИЦИНСКИ МАТЕРИЈАЛ </t>
  </si>
  <si>
    <t>Јована Мариновића 2</t>
  </si>
  <si>
    <t>2</t>
  </si>
  <si>
    <t>3</t>
  </si>
  <si>
    <t>4</t>
  </si>
  <si>
    <t>5</t>
  </si>
  <si>
    <t>6</t>
  </si>
  <si>
    <t>7</t>
  </si>
  <si>
    <t>8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</si>
  <si>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</si>
  <si>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</si>
  <si>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</si>
  <si>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</si>
  <si>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</si>
  <si>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 xml:space="preserve">Укупно пренета средства 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</si>
  <si>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</si>
  <si>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</si>
  <si>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</si>
  <si>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</si>
  <si>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</si>
  <si>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</si>
  <si>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</si>
  <si>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</si>
  <si>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</si>
  <si>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00207010 АП С  МИТРОВИЦА</t>
  </si>
  <si>
    <t>00230057 МЕДИЦИНА РАДА СРБИЈЕ</t>
  </si>
  <si>
    <t>00217007 ДЗ Г МИЛАНОВАЦ</t>
  </si>
  <si>
    <t>00217008 ОБ Г МИЛАНОВАЦ</t>
  </si>
  <si>
    <t>9</t>
  </si>
  <si>
    <t>00204017 ДЗ ПАНЧЕВО</t>
  </si>
  <si>
    <t>00204018 ОБ ПАНЧЕВО</t>
  </si>
  <si>
    <t>00205009 СПБ ЈУНАКОВИЋ АПАТИН</t>
  </si>
  <si>
    <t>ПЛАТЕ</t>
  </si>
  <si>
    <t>ПРЕВОЗ</t>
  </si>
  <si>
    <t>ЕНЕРГЕНТИ</t>
  </si>
  <si>
    <t>1.1</t>
  </si>
  <si>
    <t>1.2</t>
  </si>
  <si>
    <t>1.3</t>
  </si>
  <si>
    <t>1.4</t>
  </si>
  <si>
    <t>ИСХРАНА БОЛЕСНИКА</t>
  </si>
  <si>
    <t>1.5</t>
  </si>
  <si>
    <t>НАКНАДА ЗА РАД И ОСТАЛЕ ТРОШКОВЕ (1.1 - 1.5)</t>
  </si>
  <si>
    <t>НАКНАДА ЗА РАД И ОСТАЛЕ ТРОШКОВЕ
 (1.1 - 1.4)</t>
  </si>
  <si>
    <t>5=3+4</t>
  </si>
  <si>
    <t>6=2-5</t>
  </si>
  <si>
    <t>12=10+11</t>
  </si>
  <si>
    <t>СВЕГА УГОВОРЕНА НАКНАДА (1-3)</t>
  </si>
  <si>
    <t>СУДСКА МЕДИЦИНА</t>
  </si>
  <si>
    <t>00203011 ДЗ КИКИНДА</t>
  </si>
  <si>
    <t>10.1</t>
  </si>
  <si>
    <t>10.3</t>
  </si>
  <si>
    <t>10.4</t>
  </si>
  <si>
    <t>10.5</t>
  </si>
  <si>
    <t>10.6</t>
  </si>
  <si>
    <t>10.7</t>
  </si>
  <si>
    <t>10.2</t>
  </si>
  <si>
    <t>СВЕГА УГОВОРЕНА НАКНАДА (1-10)</t>
  </si>
  <si>
    <t>УГРАДНИ МАТЕРИЈАЛ (10.1 - 10.7)</t>
  </si>
  <si>
    <t>00203013 ДЗ СЕНТА</t>
  </si>
  <si>
    <t>00203014 ОБ СЕНТА</t>
  </si>
  <si>
    <t>00203015 АП СЕНТА</t>
  </si>
  <si>
    <t>00221007 ДЗ ПРОКУПЉЕ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</si>
  <si>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</si>
  <si>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</si>
  <si>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</si>
  <si>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</si>
  <si>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</si>
  <si>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</si>
  <si>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</si>
  <si>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ЛЕКОВИ ЗА ХЕМОФИЛИЈУ</t>
  </si>
  <si>
    <t>00203012 OБ КИКИНДА</t>
  </si>
  <si>
    <t>00222007 ДЗ ПИРОТ</t>
  </si>
  <si>
    <t>00222008 ОБ ПИРОТ</t>
  </si>
  <si>
    <t>00211011 ДЗ ПОЖАРЕВАЦ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</si>
  <si>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</si>
  <si>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</si>
  <si>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</si>
  <si>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</si>
  <si>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</si>
  <si>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РЕПУБЛИЧКИ ФОНД ЗА ЗДРАВСТВЕНО</t>
  </si>
  <si>
    <t>00211012 OБ ПОЖАРЕВАЦ</t>
  </si>
  <si>
    <t>00218012 ДЗ НОВИ ПАЗАР</t>
  </si>
  <si>
    <t>00221008 ОБ ПРОКУПЉЕ</t>
  </si>
  <si>
    <t>33</t>
  </si>
  <si>
    <t>33 НОВИ ПАЗАР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</si>
  <si>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</si>
  <si>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</si>
  <si>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</si>
  <si>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</si>
  <si>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</si>
  <si>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</si>
  <si>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</si>
  <si>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7=5-2</t>
  </si>
  <si>
    <t>1</t>
  </si>
  <si>
    <t>ОСТАЛЕ НАМЕНЕ ВАН УГОВОРА</t>
  </si>
  <si>
    <t>ЛЕКОВИ ВАН ЛИСТЕ ЛЕКОВА ЗА ЛЕЧЕЊЕ РЕТКИХ УРОЂЕНИХ БОЛЕСТИ МЕТАБОЛИЗМА</t>
  </si>
  <si>
    <t xml:space="preserve">                   </t>
  </si>
  <si>
    <t>ОН-A</t>
  </si>
  <si>
    <t xml:space="preserve">Аванс по обрачуну  </t>
  </si>
  <si>
    <t>4=2-3</t>
  </si>
  <si>
    <t>7=5-6</t>
  </si>
  <si>
    <t>10=8-9</t>
  </si>
  <si>
    <t>11=9-8</t>
  </si>
  <si>
    <t>ЛЕКОВИ НА РЕЦЕПТ</t>
  </si>
  <si>
    <t>ПОМАГАЛА У АПОТЕКАМА</t>
  </si>
  <si>
    <t>СВЕГА ЛЕКОВИ И ПОМАГАЛА (1+2)</t>
  </si>
  <si>
    <t>_____________________________</t>
  </si>
  <si>
    <t>ОН-РХ</t>
  </si>
  <si>
    <t xml:space="preserve">Дуг по обрачуну </t>
  </si>
  <si>
    <t>АМБУЛАНТНО-ПОЛИКЛИНИЧКЕ УСЛУГЕ</t>
  </si>
  <si>
    <t>ОН-ЈЗ</t>
  </si>
  <si>
    <t xml:space="preserve">Дуг по обрачуну  </t>
  </si>
  <si>
    <t xml:space="preserve">Аванс по обрачуну </t>
  </si>
  <si>
    <t>9=7-8</t>
  </si>
  <si>
    <t>14=13-12</t>
  </si>
  <si>
    <t>15=12-13</t>
  </si>
  <si>
    <t>СОЦИЈАЛНА МЕДИЦИНА</t>
  </si>
  <si>
    <t>ЕПИДЕМИОЛОГИЈА</t>
  </si>
  <si>
    <t>ТРОШКОВИ УПРАВЉАЊА МЕДИЦИНСКИМ ОТПАДОМ</t>
  </si>
  <si>
    <t>ОН-СЗЗ</t>
  </si>
  <si>
    <t>Укупно пренета средства</t>
  </si>
  <si>
    <t>СВЕГА УГОВОРЕНА НАКНАДА (1-2)</t>
  </si>
  <si>
    <t>за јануар</t>
  </si>
  <si>
    <t>за фебруар</t>
  </si>
  <si>
    <t>за март</t>
  </si>
  <si>
    <t>за април</t>
  </si>
  <si>
    <t>за мај</t>
  </si>
  <si>
    <t>за јун</t>
  </si>
  <si>
    <t>Директор здравствене установе</t>
  </si>
  <si>
    <t>СВЕГА УГОВОРЕНА НАКНАДА (1+2+3+4+5)</t>
  </si>
  <si>
    <t>МИКРОБИОЛОГИЈА, ПАРАЗИТОЛОГИЈА И ВИРУСОЛОГИЈА (ПО ИНТЕРНОМ УПУТУ ЗДРАВСТВЕНЕ УСТАНОВЕ)</t>
  </si>
  <si>
    <t>МИКРОБИОЛОГИЈА, ПАРАЗИТОЛОГИЈА И ВИРУСОЛОГИЈА (ПО УПУТУ ИЗАБРАНОГ ЛЕКАРА)</t>
  </si>
  <si>
    <t>00209011 ОБ ВАЉЕВО</t>
  </si>
  <si>
    <t>00219012 ОБ КРУШЕВАЦ</t>
  </si>
  <si>
    <t>Пренета средства преко подрачуна филијале</t>
  </si>
  <si>
    <t>Авансом пренета средства по коначном обрачуну</t>
  </si>
  <si>
    <t>ЦИТОСТАТИЦИ СА ЛИСТЕ ЛЕКОВА</t>
  </si>
  <si>
    <t>ЛЕКОВИ СА Ц ЛИСТЕ ПО ТЕНДЕРУ РФЗО</t>
  </si>
  <si>
    <t>КРВ И ЛАБИЛНИ ПРОДУКТИ ОД КРВИ</t>
  </si>
  <si>
    <t>ДИЈАЛИЗНИ МАТЕРИЈАЛ И ЛЕКОВИ ЗА ДИЈАЛИЗУ (ОСИМ ЕПОЕТИНА)</t>
  </si>
  <si>
    <t>ПЕЈСМЕЈКЕРИ И  ЕЛЕКТРОДЕ</t>
  </si>
  <si>
    <t>1.4.1</t>
  </si>
  <si>
    <t>1.4.2</t>
  </si>
  <si>
    <t>1.4.3</t>
  </si>
  <si>
    <t>1.4.4</t>
  </si>
  <si>
    <t>ФИНАНСИРАЊЕ ИНВАЛИДА</t>
  </si>
  <si>
    <t>ЈУБИЛАРНЕ НАГРАДЕ</t>
  </si>
  <si>
    <t>ОТПРЕМНИНЕ</t>
  </si>
  <si>
    <t>1.5.1</t>
  </si>
  <si>
    <t>1.5.2</t>
  </si>
  <si>
    <t>1.5.3</t>
  </si>
  <si>
    <t>1.5.4</t>
  </si>
  <si>
    <t>2.1</t>
  </si>
  <si>
    <t>2.2</t>
  </si>
  <si>
    <t>2.3</t>
  </si>
  <si>
    <t>2.4</t>
  </si>
  <si>
    <t>ДИРЕКТНИ И ИНДИРЕКТНИ ТРОШКОВИ</t>
  </si>
  <si>
    <t>СТАЦИОНАРНА РЕХАБИЛИТАЦИЈА</t>
  </si>
  <si>
    <t>САНИТЕТСКИ И МЕДИЦИНСКИ МАТЕРИЈАЛ</t>
  </si>
  <si>
    <t>ОСТАЛИ УГРАДНИ МАТЕРИЈАЛ (интраокуларна сочива, кохлеарни импланти и остало)</t>
  </si>
  <si>
    <t>00211013 ДЗ ПЕТРОВАЦ НА МЛАВИ</t>
  </si>
  <si>
    <t>00211014 ОБ ПЕТРОВАЦ НА МЛАВИ</t>
  </si>
  <si>
    <t>00219013 ДЗ КРУШЕВАЦ</t>
  </si>
  <si>
    <t>00220025 ДЗ АЛЕКСИНАЦ</t>
  </si>
  <si>
    <t>00220026 ОБ АЛЕКСИНАЦ</t>
  </si>
  <si>
    <t>Расходи и издаци на терет буџета</t>
  </si>
  <si>
    <t>Републике</t>
  </si>
  <si>
    <t>Аутономне покрајине</t>
  </si>
  <si>
    <t>Општине града</t>
  </si>
  <si>
    <t>ООСО</t>
  </si>
  <si>
    <t>Из донација</t>
  </si>
  <si>
    <t>Из осталих извора</t>
  </si>
  <si>
    <t>8=2+3+4+5+6+7</t>
  </si>
  <si>
    <t>УКУПНО (1-2)</t>
  </si>
  <si>
    <t>ПО-ОР-ПЗЗ</t>
  </si>
  <si>
    <t>УКУПНО (1-3)</t>
  </si>
  <si>
    <t>ПО-ОР-С/Т ЗЗ</t>
  </si>
  <si>
    <t xml:space="preserve">Укупно            </t>
  </si>
  <si>
    <t>МАТЕРИЈАЛНИ И ОСТАЛИ ТРОШКОВИ</t>
  </si>
  <si>
    <t>00406007 ОШ МИЛАН ПЕТРОВИЋ НОВИ САД</t>
  </si>
  <si>
    <t>00330006 ЗЗЗ РАДНИКА ЖТП БЕОГРАД</t>
  </si>
  <si>
    <t>00230046 СТОМАТОЛОШКИ ФАКУЛТЕТ БГД</t>
  </si>
  <si>
    <t>00224013 ДЗ ТРГОВИШТЕ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</si>
  <si>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</si>
  <si>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</si>
  <si>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</si>
  <si>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</si>
  <si>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</si>
  <si>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 xml:space="preserve">СТОМАТОЛОШКЕ УСЛУГЕ </t>
  </si>
  <si>
    <t>НАКНАДА ЗА РАД И ОСТАЛЕ ТРОШКОВЕ
 (1.1 - 1.3)</t>
  </si>
  <si>
    <t>Обрачунски расход за плате за уговорени број радника које се исплаћују из средстава РФЗО</t>
  </si>
  <si>
    <t>00214008 ДЗ БОР</t>
  </si>
  <si>
    <t>00214009 ОБ БОР</t>
  </si>
  <si>
    <t>00230054 ИНСТИТУТ ТОРЛАК</t>
  </si>
  <si>
    <t>1.4.5</t>
  </si>
  <si>
    <t>1.5.5</t>
  </si>
  <si>
    <t>ТРОШКОВИ ПОГРЕБНИХ УСЛУГА ПО ЧЛАНУ 105. ПКУ</t>
  </si>
  <si>
    <t>2.5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</si>
  <si>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</si>
  <si>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Исплаћена плата 
(ИПЛ 1) за месец</t>
  </si>
  <si>
    <t>Исплаћен превоз  
за месец</t>
  </si>
  <si>
    <t>ОН-С/Т ЗЗ</t>
  </si>
  <si>
    <t>МАТЕРИЈАЛНИ И ОСТАЛИ ТРОШКОВИ 
(1.4.1-1.4.5)</t>
  </si>
  <si>
    <t>МАТЕРИЈАЛНИ И ОСТАЛИ ТРОШКОВИ (1.5.1-1.5.5)</t>
  </si>
  <si>
    <t>ОСТАЛИ ДИРЕКТНИ И ИНДИЕРКТНИ ТРОШКОВИ (2.1-2.5)</t>
  </si>
  <si>
    <t>Напомена: У колону 1 се уносе подаци о обрачунатим платама (извршена корекција у складу са Инструкцијом)</t>
  </si>
  <si>
    <t>11=9+10</t>
  </si>
  <si>
    <t>13=12-11</t>
  </si>
  <si>
    <t>14=11-12</t>
  </si>
  <si>
    <t>00217012 ОБ ЧАЧАК</t>
  </si>
  <si>
    <t>ОН-ПЗЗ-ВУ</t>
  </si>
  <si>
    <t xml:space="preserve">СВЕГА СРЕДСТВА ИЗНАД УГОВОРЕНЕ НАКНАДЕ </t>
  </si>
  <si>
    <t>ЛЕКОВИ ОКТРЕОТИД И ЛАНРЕОТИД</t>
  </si>
  <si>
    <t>00218016 ЗЈЗ НОВИ ПАЗАР</t>
  </si>
  <si>
    <t>ЛЕКОВИ ВАН ЛИСТЕ ЛЕКОВА ЗА ЛЕЧЕЊЕ РЕТКИХ ТУМОРА</t>
  </si>
  <si>
    <t>СПРОВЕДЕНИ ОБРАЧУН СА ЗДРАВСТВЕНИМ УСТАНОВАМА СЕКУНДАРНЕ И ТЕРЦИЈАРНЕ ЗЗ ПОРЕД ПРЕДРАЧУНА</t>
  </si>
  <si>
    <t>СПРОВЕДЕНИ ОБРАЧУН СА ЗДРАВСТВЕНИМ УСТАНОВАМА ПРИМАРНЕ ЗЗ ПОРЕД ПРЕДРАЧУНА</t>
  </si>
  <si>
    <t>Напомена 1: Потребно је да подаци из Табеле одговарају подацима из књиговодствене евиденције</t>
  </si>
  <si>
    <t>ЛЕКОВИ ВАН ЛИСТЕ ЛЕКОВА ЗА ЛЕЧЕЊЕ ХЕРЕДИТАРНОГ АНГИОДЕМА</t>
  </si>
  <si>
    <t>СВЕГА СРЕДСТВА ИЗНАД УГОВОРЕНЕ НАКНАДЕ (1-21)</t>
  </si>
  <si>
    <t>Обрачунски расходи у ЗУ умањени за фактурисану партиципацију</t>
  </si>
  <si>
    <t>Обрачунски расход за превоз за уговорени број радника</t>
  </si>
  <si>
    <t>ПО-ОР-СЗЗ</t>
  </si>
  <si>
    <t>ЛЕКОВИ</t>
  </si>
  <si>
    <t>САНИТЕТСКИ И МЕДИЦИНСКИ ПОТРОШНИ МАТЕРИЈАЛ</t>
  </si>
  <si>
    <t>СВЕГА СРЕДСТВА  (1-4)</t>
  </si>
  <si>
    <t>Напомена 1: За лекове и санитетски и медицински потрошни материјал уноси се износ утрошка из материјалног књиговодства здравствене установе</t>
  </si>
  <si>
    <t>Напомена 2: За материјалне и остале трошкове уноси се износ обрачунских расхода умањених за износ партиципације исказане у фактури</t>
  </si>
  <si>
    <t>___________________________________</t>
  </si>
  <si>
    <t xml:space="preserve">Партиципација </t>
  </si>
  <si>
    <t>Аванси по коначном обрачуну за 2017. годину</t>
  </si>
  <si>
    <t>ТРОШКОВИ НАБАВКЕ РАДИОФАРМАКА ЗА ПЕТ ПО ЧЛАНУ 46.</t>
  </si>
  <si>
    <t>ТРАНСПЛАНТАЦИЈА БУБРЕГА ПО ЧЛАНУ 47.</t>
  </si>
  <si>
    <t>ТРАНСПЛАНТАЦИЈА ЈЕТРЕ ПО ЧЛАНУ 47.</t>
  </si>
  <si>
    <t>ТРАНСПЛАНТАЦИЈА КОШТАНЕ СРЖИ ПО ЧЛАНУ 47.</t>
  </si>
  <si>
    <t>ТРАНСПЛАТАЦИЈА СРЦА ПО ЧЛАНУ 47.</t>
  </si>
  <si>
    <t>ЕНДОВАСКУЛАРНО ЛЕЧЕЊЕ ИНТРАКРАНИЈАЛНИХ АНЕУРИЗМИ ПО ЧЛАНУ 47.</t>
  </si>
  <si>
    <t>ПЕРКУТАНА ВЕРТЕБРОПЛАСТИКА ПО ЧЛАНУ 47.</t>
  </si>
  <si>
    <t>СИСТЕМ МЕХАНИЧКЕ СТИМУЛАЦИЈЕ РАДА ЛЕВЕ КОМОРЕ ПО ЧЛАНУ 47.</t>
  </si>
  <si>
    <t>МЕХАНИЧКА ЕКСТРАКЦИЈА ТРОМБА ПО ЧЛАНУ 47.</t>
  </si>
  <si>
    <t>ДИЈЕТЕТСКИ ПРОИЗВОДИ ЗА ОБОЛЕЛЕ ОД ФЕНИЛКТОНУРИЈЕ ПО ЧЛАНУ 47.</t>
  </si>
  <si>
    <t>НЕУРОСТИМУЛАТОР ЗА ДУБОКУ МОЖДАНУ СТИМУЛАЦИЈУ ПО ЧЛАНУ 47.</t>
  </si>
  <si>
    <t>НЕУРОСТИМУЛАТОР ЗА СТИМУЛАЦИЈУ КИЧМЕНЕ МОЖДИНЕ ПО ЧЛАНУ 47.</t>
  </si>
  <si>
    <t>ПРОГРАМАБИЛНА ИМПЛАТИБИЛНА ПУМПА ПО ЧЛАНУ 47.</t>
  </si>
  <si>
    <t>ТРОШКОВИ НАБАВКЕ И УВОЗА ЋЕЛИЈА И ТКИВА РАДИ ПРУЖАЊА УСЛУГЕ ТРАНСПЛАТАЦИЈЕ ПО ЧЛАНУ 48.</t>
  </si>
  <si>
    <t>ТРОШКОВИ ДИЈАЛИЗНОГ МАТЕРИЈАЛА И ЛЕКОВА ЗА ДИЈАЛИЗУ ПО ЧЛАНУ 49.</t>
  </si>
  <si>
    <t>ТРОШКОВИ ЛЕКОВА ЗА ЛЕЧЕЊЕ ХЕМОФИЛИЈЕ ПО ЧЛАНУ 50.</t>
  </si>
  <si>
    <t>ЛЕКОВИ ВАН ЛИСТЕ ЛЕКОВА ПО ЧЛАНУ 51.</t>
  </si>
  <si>
    <t>Утрошци из материјалног књиговодства/
обрачунски расход умањен за партиципацију</t>
  </si>
  <si>
    <t xml:space="preserve">Разлика за плате за 3% увећање за децембар 2015. </t>
  </si>
  <si>
    <t>УКУПНО :</t>
  </si>
  <si>
    <t>Напомена: Авансом пренета средства по коначном обрачуну за 2017. годину уносе се за месец за који за који је извршено умањење требованих средстава по основу овог аванса</t>
  </si>
  <si>
    <t>Напомена 2: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</si>
  <si>
    <t>Напомена 3: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</si>
  <si>
    <t xml:space="preserve">ОБРАЧУНСКИ РАСХОДИ ПО ИЗВОРИМА ФИНАНСИРАЊA ЗА ЗДРАВСТВЕНЕ УСТАНОВЕ СЕКУНДАРНЕ И ТЕРЦИЈАРНЕ ЗЗ </t>
  </si>
  <si>
    <t>Напомена: Авансом пренета средства по коначном обрачуну за 2017. годину уносе се за месец за који је извршено умањење требованих средстава по основу овог аванса</t>
  </si>
  <si>
    <t>Напомена 4: Податак за енергенте попуњава само Завод за стоматологију Крагујевац (уноси се износ обрачунских расхода)</t>
  </si>
  <si>
    <t>Коначни обрачун са здравственим установама 
за период јануар - децембар 2018. године</t>
  </si>
  <si>
    <t>СПРОВЕДЕНИ ОБРАЧУН СА ЗДРАВСТВЕНИМ УСТАНОВАМА ПРИМАРНЕ ЗЗ за период 01.01. - 31.12.2018. године</t>
  </si>
  <si>
    <t>Уговорена накнада за 2018. годину</t>
  </si>
  <si>
    <t>Уговорени износ партиципације за 2018. годину</t>
  </si>
  <si>
    <t>Извршене рефундације за 2018. годину</t>
  </si>
  <si>
    <t>Уговорена накнада по спроведеном умањењу за 2018. годину</t>
  </si>
  <si>
    <t>Фактурисано умањено за партиципацију за 2018. годину</t>
  </si>
  <si>
    <t>Призната накнада за 2018. годину</t>
  </si>
  <si>
    <t>ОБРАЧУНСКИ РАСХОДИ ПО ИЗВОРИМА ФИНАНСИРАЊA ЗА ЗДРАВСТВЕНЕ УСТАНОВЕ ПРИМАРНЕ ЗЗ за период  01.01. - 31.12.2018. године</t>
  </si>
  <si>
    <t>за период  01.01. - 31.12.2018. године</t>
  </si>
  <si>
    <t>Фактурисано и призната накнада за  2018. годину</t>
  </si>
  <si>
    <t>СПРОВЕДЕНИ ОБРАЧУН СА ЗДРАВСТВЕНИМ УСТАНОВАМА СЕКУНДАРНЕ И ТЕРЦИЈАРНЕ ЗЗ за период  01.01. - 31.12.2018. године</t>
  </si>
  <si>
    <t>Уговорени износ партиципације  за 2018. годину</t>
  </si>
  <si>
    <t>Извршене рефундације  за 2018. годину</t>
  </si>
  <si>
    <t>за период 01.01. - 31.12.2018. године</t>
  </si>
  <si>
    <t>Фактурисано и призната накнада за 2018. годину</t>
  </si>
  <si>
    <t>СПРОВЕДЕНИ ОБРАЧУН СА АПОТЕКОМ ИЛИ ЗУ КОЈА У СВОМ САСТАВУ ИМА АПОТЕКУ за период  01.01. - 31.12.2018. године</t>
  </si>
  <si>
    <t>Пренета средства закључно са 31.12.2018. године</t>
  </si>
  <si>
    <t>Напомена: Колона 9 - Пренета средства закључно са 31.12.2018. године обухвата трансфере који се односе на уговоре закључене за 2018. годину</t>
  </si>
  <si>
    <t>СПРОВЕДЕНИ ОБРАЧУН СА РХ ЦЕНТРИМА за период  01.01. - 31.12.2018. године</t>
  </si>
  <si>
    <t>Умањење уговорене накнаде по основу партиципације исказане у фактурама ЗУ за 2018. годину</t>
  </si>
  <si>
    <t>Фактурисано за 2018. годину</t>
  </si>
  <si>
    <t>Укупно пренета средства за 2018. годину</t>
  </si>
  <si>
    <t>Напомена 1: РХ центри који су уговорили секундарну зз обрачун достављају на обрасцу ОН - С/ТЗЗ</t>
  </si>
  <si>
    <t>Напомена 2: Колона 11 - Пренета средства закључно са 31.12.2018. године обухвата трансфере који се односе на уговоре закључене за 2018. годину</t>
  </si>
  <si>
    <t>СПРОВЕДЕНИ ОБРАЧУН СА ЗАВОДИМА ЗА ЈАВНО ЗДРАВЉЕ за период  01.01. - 31.12.2018. године</t>
  </si>
  <si>
    <t>Пренета средства  закључно са 31.12.2018. године</t>
  </si>
  <si>
    <t>Напомена: Колона 11 - Пренета средства закључно са 31.12.2018. године обухвата трансфере који се односе на уговоре закључене за 2018. годину</t>
  </si>
  <si>
    <t>СПРОВЕДЕНИ ОБРАЧУН СА ЗДРАВСТВЕНИМ УСТАНОВАМА ЗА СТОМАТОЛОШКУ ЗЗ за период  01.01. - 31.12.2018. године</t>
  </si>
  <si>
    <t>Уговорени износ партиципације за 2018.годину</t>
  </si>
  <si>
    <t>Фактурисано умањено за партиципацију   за 2018. годину</t>
  </si>
  <si>
    <t>Призната накнада 2018. годину</t>
  </si>
  <si>
    <r>
      <t>Напомена 2: У ред 2.1</t>
    </r>
    <r>
      <rPr>
        <i/>
        <sz val="10"/>
        <rFont val="Arial"/>
        <family val="2"/>
      </rPr>
      <t xml:space="preserve"> (Директни и индиректни трошкови) у колону 8</t>
    </r>
    <r>
      <rPr>
        <sz val="10"/>
        <rFont val="Arial"/>
        <family val="2"/>
      </rPr>
      <t xml:space="preserve"> уноси се обрачунски расход за материјалне и остале трошкове умањен за износ партиципације исказане у фактури здравствене установе и утрошак лекова и санитетског и медицинског потрошног материјала из материјалног књиговодства здравствене установе</t>
    </r>
  </si>
  <si>
    <t>ОСТАЛИ ДИРЕКТНИ И ИНДИРЕКТНИ ТРОШКОВИ У СТОМАТОЛОШКОЈ ЗЗ за период  01.01. - 31.12.2018. године</t>
  </si>
  <si>
    <t>за јул</t>
  </si>
  <si>
    <t>за август</t>
  </si>
  <si>
    <t>за септембар</t>
  </si>
  <si>
    <t>за октобар</t>
  </si>
  <si>
    <t>за новембар</t>
  </si>
  <si>
    <t>за децембар</t>
  </si>
  <si>
    <t>УКУПНО 
Јан-Дец 2018:</t>
  </si>
  <si>
    <t>Подаци о обрачунатим ПЛАТАМА* и додацима на плате за период 01.01.-31.12.2018.
за уговорени број радника (чл. 9 Правилника о уговарању) у здравственим установама примарне ЗЗ</t>
  </si>
  <si>
    <t xml:space="preserve">Подаци о обрачунатом ПРЕВОЗУ у здравственим установама примарне ЗЗ за период 01.01.-31.12.2018.
за уговорени број радника (чл. 9 Правилника о уговарању) </t>
  </si>
  <si>
    <t>Подаци о обрачунатим ПЛАТАМА* и додацима на плате за период 01.01.-31.12.2018.
за уговорени број радника (чл. 9 Правилника о уговарању) у здравственим установама секундарне и терцијарне ЗЗ</t>
  </si>
  <si>
    <t xml:space="preserve">Подаци о обрачунатом ПРЕВОЗУ у здравственим установама секундарне и терцијарне ЗЗ за период 01.01.-31.12.2018.
за уговорени број радника (чл. 9 Правилника о уговарању) </t>
  </si>
  <si>
    <t>Подаци о обрачунатим ПЛАТАМА* и додацима на плате за период 01.01.-31.12.2018.
за уговорени број радника (чл. 9 Правилника о уговарању) у стоматолошкој ЗЗ</t>
  </si>
  <si>
    <t xml:space="preserve">Подаци о обрачунатом ПРЕВОЗУ у стоматолошкој ЗЗ за период 01.01.-31.12.2018.
за уговорени број радника (чл. 9 Правилника о уговарању) </t>
  </si>
  <si>
    <t>Напомена 3: Колона 10 - Пренета средства закључно са 31.12.2018. године обухвата трансфере који се односе на уговоре закључене за 2018. годину</t>
  </si>
  <si>
    <t>Напомена: Колона 4 - Пренета средства закључно са 31.12.2018. године обухвата трансфере који се односе на уговоре закључене за 2018. годину</t>
  </si>
  <si>
    <t>ПO-ПП-ПЗЗ</t>
  </si>
  <si>
    <t>ПO-ПП-С/Т ЗЗ</t>
  </si>
  <si>
    <t>ПO-ПП-СЗЗ</t>
  </si>
  <si>
    <t>ОН-С/Т ЗЗ-ВУ</t>
  </si>
  <si>
    <t>Напомена 1: У колону 1 се уносе подаци о обрачунатим платама (извршена корекција у складу са Инструкцијом)</t>
  </si>
  <si>
    <r>
      <t xml:space="preserve">Напомена 2: Ред </t>
    </r>
    <r>
      <rPr>
        <i/>
        <sz val="10"/>
        <rFont val="Arial"/>
        <family val="2"/>
      </rPr>
      <t>Средства за учинак</t>
    </r>
    <r>
      <rPr>
        <sz val="10"/>
        <rFont val="Arial"/>
        <family val="2"/>
      </rPr>
      <t xml:space="preserve"> попуњавају само здравствене установе које су укључене у пилот фазу реформе плаћања болничког лечења применом дијагностички сродних група</t>
    </r>
  </si>
  <si>
    <t>Средства за 
учинак</t>
  </si>
  <si>
    <r>
      <t>Напомена 3: У Реду 1.3</t>
    </r>
    <r>
      <rPr>
        <i/>
        <sz val="10"/>
        <rFont val="Arial"/>
        <family val="2"/>
      </rPr>
      <t xml:space="preserve"> (Стоматолошке услуге)</t>
    </r>
    <r>
      <rPr>
        <sz val="10"/>
        <rFont val="Arial"/>
        <family val="2"/>
      </rPr>
      <t xml:space="preserve"> податак у колони 7 уносе све здравствене установе , а податке у осталим колонама реда 1.3. уносе само здравствене установе из члана 25.став 2 Правилника о уговарању</t>
    </r>
  </si>
  <si>
    <t>Напомена 2: У ред 1.4.1 (Mатеријални и остали трошкови) у колону 8 уноси се обрачунски расход (исказан у обрасцу ПО-ОР-ПЗЗ, ред 2,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</si>
  <si>
    <t>ТРОШКОВИ ПОГРЕБНИХ УСЛУГА</t>
  </si>
  <si>
    <t>Напомена 4: У колону 8, редни број 1.3 (енергенти), уносе се обрачунски расходи умањени за наплаћене рефакције</t>
  </si>
  <si>
    <t>Напомена 1: У ред 2 (Материјални и остали трошкови) не укључују се трошкови за финансирање инвалида, јубиларне награде, отпремнине и трошкови погребних услуга у складу са одрредбама ПКУ. У наведени ред у колону 5 (ООСО) уноси се податак без умањења партиципације исказане у фактурама и без умањења по основу извршених рефундација</t>
  </si>
  <si>
    <t>Напомена 3: У колону 5, редни број 1, уносе се обрачунски расходи за енергенте, без умањења рефакција</t>
  </si>
  <si>
    <t>Напомена 2: У ред 1.5.1 (Mатеријални и остали трошкови) у колону 8 уноси се обрачунски расход (исказан у обрасцу ПО-ОР-С/Т ЗЗ, ред 3,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</si>
  <si>
    <t>Напомена 1: У ред 3 (Материјални и остали трошкови) не укључују се трошкови за финансирање инвалида, јубиларне награде, отпремнине и трошкови погребних услуга у складу са одредбама ПКУ. У наведени ред у колону 5 (ООСО) уноси се податак без умањења партиципације исказане у фактурама и без умањења по основу извршених рефундација</t>
  </si>
  <si>
    <t>Напомена 4: Колона 10 - Пренета средства закључно са 31.12.2018. године обухвата трансфере који се односе на уговоре закључене за 2018. годину</t>
  </si>
  <si>
    <t>08.02.2019</t>
  </si>
</sst>
</file>

<file path=xl/styles.xml><?xml version="1.0" encoding="utf-8"?>
<styleSheet xmlns="http://schemas.openxmlformats.org/spreadsheetml/2006/main">
  <numFmts count="2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;[Red]#,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33"/>
      <name val="Arial"/>
      <family val="2"/>
    </font>
    <font>
      <sz val="8"/>
      <color indexed="33"/>
      <name val="Verdan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" fillId="33" borderId="10" xfId="60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>
      <alignment/>
    </xf>
    <xf numFmtId="0" fontId="0" fillId="34" borderId="0" xfId="59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3" fontId="12" fillId="0" borderId="12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13" xfId="0" applyFont="1" applyFill="1" applyBorder="1" applyAlignment="1" applyProtection="1">
      <alignment horizontal="center" vertical="center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1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0" fillId="34" borderId="0" xfId="59" applyFont="1" applyFill="1" applyBorder="1">
      <alignment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/>
    </xf>
    <xf numFmtId="0" fontId="6" fillId="33" borderId="0" xfId="60" applyFont="1" applyFill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59" applyFont="1" applyFill="1" applyBorder="1" applyProtection="1">
      <alignment/>
      <protection locked="0"/>
    </xf>
    <xf numFmtId="0" fontId="0" fillId="33" borderId="0" xfId="59" applyFont="1" applyFill="1" applyBorder="1">
      <alignment/>
      <protection/>
    </xf>
    <xf numFmtId="0" fontId="0" fillId="33" borderId="0" xfId="59" applyFill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Protection="1">
      <alignment/>
      <protection locked="0"/>
    </xf>
    <xf numFmtId="0" fontId="0" fillId="34" borderId="0" xfId="59" applyFont="1" applyFill="1" applyBorder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vertical="center" wrapText="1"/>
      <protection/>
    </xf>
    <xf numFmtId="3" fontId="13" fillId="0" borderId="12" xfId="0" applyNumberFormat="1" applyFont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 wrapText="1"/>
      <protection/>
    </xf>
    <xf numFmtId="3" fontId="12" fillId="0" borderId="14" xfId="0" applyNumberFormat="1" applyFon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Fill="1" applyBorder="1" applyAlignment="1" applyProtection="1">
      <alignment vertical="center" wrapText="1"/>
      <protection/>
    </xf>
    <xf numFmtId="3" fontId="12" fillId="33" borderId="12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11" fillId="0" borderId="0" xfId="57" applyFont="1" applyProtection="1">
      <alignment/>
      <protection/>
    </xf>
    <xf numFmtId="0" fontId="11" fillId="0" borderId="0" xfId="57" applyFont="1" applyFill="1" applyBorder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57" applyFont="1" applyAlignment="1" applyProtection="1">
      <alignment horizontal="center" wrapText="1"/>
      <protection/>
    </xf>
    <xf numFmtId="0" fontId="11" fillId="0" borderId="0" xfId="57" applyFont="1" applyAlignment="1" applyProtection="1">
      <alignment horizontal="left"/>
      <protection/>
    </xf>
    <xf numFmtId="0" fontId="11" fillId="0" borderId="0" xfId="57" applyFont="1" applyAlignment="1" applyProtection="1">
      <alignment horizontal="right" wrapText="1"/>
      <protection/>
    </xf>
    <xf numFmtId="0" fontId="13" fillId="0" borderId="12" xfId="57" applyFont="1" applyBorder="1" applyAlignment="1" applyProtection="1">
      <alignment horizontal="center"/>
      <protection/>
    </xf>
    <xf numFmtId="0" fontId="13" fillId="0" borderId="13" xfId="57" applyFont="1" applyBorder="1" applyAlignment="1" applyProtection="1">
      <alignment horizontal="center"/>
      <protection/>
    </xf>
    <xf numFmtId="0" fontId="11" fillId="0" borderId="0" xfId="57" applyFont="1" applyAlignment="1" applyProtection="1">
      <alignment horizontal="left" wrapText="1"/>
      <protection/>
    </xf>
    <xf numFmtId="0" fontId="11" fillId="0" borderId="0" xfId="57" applyFont="1" applyAlignment="1" applyProtection="1">
      <alignment wrapText="1"/>
      <protection/>
    </xf>
    <xf numFmtId="0" fontId="11" fillId="0" borderId="0" xfId="57" applyFont="1" applyBorder="1" applyProtection="1">
      <alignment/>
      <protection/>
    </xf>
    <xf numFmtId="0" fontId="11" fillId="0" borderId="23" xfId="57" applyFont="1" applyBorder="1" applyProtection="1">
      <alignment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2" fillId="35" borderId="13" xfId="0" applyNumberFormat="1" applyFont="1" applyFill="1" applyBorder="1" applyAlignment="1" applyProtection="1">
      <alignment/>
      <protection/>
    </xf>
    <xf numFmtId="3" fontId="12" fillId="36" borderId="0" xfId="57" applyNumberFormat="1" applyFont="1" applyFill="1" applyBorder="1" applyProtection="1">
      <alignment/>
      <protection/>
    </xf>
    <xf numFmtId="0" fontId="7" fillId="36" borderId="0" xfId="57" applyFont="1" applyFill="1" applyBorder="1" applyProtection="1">
      <alignment/>
      <protection/>
    </xf>
    <xf numFmtId="0" fontId="13" fillId="0" borderId="24" xfId="57" applyFont="1" applyBorder="1" applyAlignment="1" applyProtection="1">
      <alignment horizontal="center"/>
      <protection/>
    </xf>
    <xf numFmtId="0" fontId="11" fillId="0" borderId="25" xfId="57" applyFont="1" applyBorder="1" applyProtection="1">
      <alignment/>
      <protection/>
    </xf>
    <xf numFmtId="0" fontId="11" fillId="0" borderId="11" xfId="57" applyFont="1" applyBorder="1" applyProtection="1">
      <alignment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Alignment="1">
      <alignment/>
    </xf>
    <xf numFmtId="0" fontId="18" fillId="0" borderId="0" xfId="0" applyFont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3" fontId="12" fillId="37" borderId="12" xfId="0" applyNumberFormat="1" applyFont="1" applyFill="1" applyBorder="1" applyAlignment="1" applyProtection="1">
      <alignment/>
      <protection/>
    </xf>
    <xf numFmtId="0" fontId="13" fillId="0" borderId="26" xfId="57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12" fillId="0" borderId="12" xfId="61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3" fillId="37" borderId="12" xfId="0" applyNumberFormat="1" applyFont="1" applyFill="1" applyBorder="1" applyAlignment="1" applyProtection="1">
      <alignment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vertical="center" wrapText="1"/>
      <protection/>
    </xf>
    <xf numFmtId="49" fontId="68" fillId="0" borderId="11" xfId="0" applyNumberFormat="1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vertical="center" wrapText="1"/>
      <protection/>
    </xf>
    <xf numFmtId="49" fontId="68" fillId="0" borderId="21" xfId="0" applyNumberFormat="1" applyFont="1" applyFill="1" applyBorder="1" applyAlignment="1" applyProtection="1">
      <alignment horizontal="center" vertical="center"/>
      <protection/>
    </xf>
    <xf numFmtId="0" fontId="69" fillId="0" borderId="16" xfId="0" applyFont="1" applyFill="1" applyBorder="1" applyAlignment="1" applyProtection="1">
      <alignment horizontal="center" vertical="center"/>
      <protection/>
    </xf>
    <xf numFmtId="0" fontId="69" fillId="0" borderId="14" xfId="0" applyFont="1" applyFill="1" applyBorder="1" applyAlignment="1" applyProtection="1">
      <alignment vertical="center" wrapText="1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/>
      <protection/>
    </xf>
    <xf numFmtId="3" fontId="13" fillId="38" borderId="12" xfId="0" applyNumberFormat="1" applyFont="1" applyFill="1" applyBorder="1" applyAlignment="1" applyProtection="1">
      <alignment/>
      <protection locked="0"/>
    </xf>
    <xf numFmtId="3" fontId="13" fillId="38" borderId="12" xfId="0" applyNumberFormat="1" applyFont="1" applyFill="1" applyBorder="1" applyAlignment="1" applyProtection="1">
      <alignment/>
      <protection/>
    </xf>
    <xf numFmtId="0" fontId="13" fillId="11" borderId="12" xfId="0" applyFont="1" applyFill="1" applyBorder="1" applyAlignment="1" applyProtection="1">
      <alignment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59" applyFont="1" applyFill="1" applyBorder="1" applyProtection="1">
      <alignment/>
      <protection locked="0"/>
    </xf>
    <xf numFmtId="0" fontId="0" fillId="37" borderId="0" xfId="59" applyFont="1" applyFill="1" applyBorder="1">
      <alignment/>
      <protection/>
    </xf>
    <xf numFmtId="0" fontId="0" fillId="37" borderId="0" xfId="59" applyFont="1" applyFill="1" applyBorder="1">
      <alignment/>
      <protection/>
    </xf>
    <xf numFmtId="0" fontId="20" fillId="37" borderId="0" xfId="59" applyFont="1" applyFill="1" applyBorder="1">
      <alignment/>
      <protection/>
    </xf>
    <xf numFmtId="0" fontId="0" fillId="37" borderId="0" xfId="0" applyFont="1" applyFill="1" applyAlignment="1" applyProtection="1">
      <alignment/>
      <protection/>
    </xf>
    <xf numFmtId="3" fontId="13" fillId="38" borderId="12" xfId="0" applyNumberFormat="1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" vertical="justify" wrapText="1"/>
      <protection/>
    </xf>
    <xf numFmtId="0" fontId="19" fillId="37" borderId="27" xfId="57" applyFont="1" applyFill="1" applyBorder="1" applyAlignment="1" applyProtection="1">
      <alignment horizontal="center" vertical="center" wrapText="1"/>
      <protection/>
    </xf>
    <xf numFmtId="0" fontId="19" fillId="37" borderId="28" xfId="5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1" fillId="37" borderId="29" xfId="57" applyFont="1" applyFill="1" applyBorder="1" applyAlignment="1" applyProtection="1">
      <alignment horizontal="center"/>
      <protection/>
    </xf>
    <xf numFmtId="0" fontId="19" fillId="37" borderId="30" xfId="57" applyFont="1" applyFill="1" applyBorder="1" applyAlignment="1" applyProtection="1">
      <alignment horizontal="center" vertical="center" wrapText="1"/>
      <protection/>
    </xf>
    <xf numFmtId="0" fontId="19" fillId="37" borderId="31" xfId="57" applyFont="1" applyFill="1" applyBorder="1" applyAlignment="1" applyProtection="1">
      <alignment horizontal="center" vertical="center" wrapText="1"/>
      <protection/>
    </xf>
    <xf numFmtId="0" fontId="19" fillId="37" borderId="32" xfId="57" applyFont="1" applyFill="1" applyBorder="1" applyAlignment="1" applyProtection="1">
      <alignment horizontal="center" vertical="center" wrapText="1"/>
      <protection/>
    </xf>
    <xf numFmtId="0" fontId="19" fillId="37" borderId="27" xfId="57" applyFont="1" applyFill="1" applyBorder="1" applyAlignment="1" applyProtection="1">
      <alignment horizontal="center" wrapText="1"/>
      <protection/>
    </xf>
    <xf numFmtId="0" fontId="19" fillId="37" borderId="30" xfId="57" applyFont="1" applyFill="1" applyBorder="1" applyAlignment="1" applyProtection="1">
      <alignment horizontal="center" wrapText="1"/>
      <protection/>
    </xf>
    <xf numFmtId="0" fontId="19" fillId="37" borderId="28" xfId="57" applyFont="1" applyFill="1" applyBorder="1" applyAlignment="1" applyProtection="1">
      <alignment horizontal="center" wrapText="1"/>
      <protection/>
    </xf>
    <xf numFmtId="0" fontId="19" fillId="37" borderId="33" xfId="57" applyFont="1" applyFill="1" applyBorder="1" applyAlignment="1" applyProtection="1">
      <alignment horizontal="center" wrapText="1"/>
      <protection/>
    </xf>
    <xf numFmtId="3" fontId="12" fillId="37" borderId="14" xfId="57" applyNumberFormat="1" applyFont="1" applyFill="1" applyBorder="1" applyAlignment="1" applyProtection="1">
      <alignment horizontal="right"/>
      <protection/>
    </xf>
    <xf numFmtId="3" fontId="12" fillId="37" borderId="15" xfId="57" applyNumberFormat="1" applyFont="1" applyFill="1" applyBorder="1" applyAlignment="1" applyProtection="1">
      <alignment horizontal="right"/>
      <protection/>
    </xf>
    <xf numFmtId="3" fontId="13" fillId="0" borderId="34" xfId="57" applyNumberFormat="1" applyFont="1" applyBorder="1" applyAlignment="1" applyProtection="1">
      <alignment horizontal="right"/>
      <protection/>
    </xf>
    <xf numFmtId="3" fontId="13" fillId="0" borderId="35" xfId="57" applyNumberFormat="1" applyFont="1" applyBorder="1" applyAlignment="1" applyProtection="1">
      <alignment horizontal="right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3" fontId="12" fillId="0" borderId="12" xfId="0" applyNumberFormat="1" applyFont="1" applyFill="1" applyBorder="1" applyAlignment="1" applyProtection="1">
      <alignment wrapText="1"/>
      <protection/>
    </xf>
    <xf numFmtId="3" fontId="12" fillId="0" borderId="13" xfId="0" applyNumberFormat="1" applyFont="1" applyFill="1" applyBorder="1" applyAlignment="1" applyProtection="1">
      <alignment wrapText="1"/>
      <protection/>
    </xf>
    <xf numFmtId="3" fontId="13" fillId="0" borderId="12" xfId="0" applyNumberFormat="1" applyFont="1" applyFill="1" applyBorder="1" applyAlignment="1" applyProtection="1">
      <alignment wrapText="1"/>
      <protection/>
    </xf>
    <xf numFmtId="3" fontId="13" fillId="39" borderId="12" xfId="0" applyNumberFormat="1" applyFont="1" applyFill="1" applyBorder="1" applyAlignment="1" applyProtection="1">
      <alignment wrapText="1"/>
      <protection/>
    </xf>
    <xf numFmtId="3" fontId="13" fillId="37" borderId="12" xfId="0" applyNumberFormat="1" applyFont="1" applyFill="1" applyBorder="1" applyAlignment="1" applyProtection="1">
      <alignment wrapText="1"/>
      <protection/>
    </xf>
    <xf numFmtId="3" fontId="22" fillId="35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3" fontId="23" fillId="35" borderId="12" xfId="0" applyNumberFormat="1" applyFont="1" applyFill="1" applyBorder="1" applyAlignment="1" applyProtection="1">
      <alignment/>
      <protection locked="0"/>
    </xf>
    <xf numFmtId="3" fontId="13" fillId="33" borderId="12" xfId="0" applyNumberFormat="1" applyFont="1" applyFill="1" applyBorder="1" applyAlignment="1" applyProtection="1">
      <alignment/>
      <protection/>
    </xf>
    <xf numFmtId="3" fontId="23" fillId="38" borderId="12" xfId="0" applyNumberFormat="1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22" fillId="40" borderId="0" xfId="0" applyFont="1" applyFill="1" applyAlignment="1" applyProtection="1">
      <alignment/>
      <protection locked="0"/>
    </xf>
    <xf numFmtId="3" fontId="13" fillId="0" borderId="37" xfId="0" applyNumberFormat="1" applyFont="1" applyFill="1" applyBorder="1" applyAlignment="1" applyProtection="1">
      <alignment/>
      <protection locked="0"/>
    </xf>
    <xf numFmtId="3" fontId="13" fillId="37" borderId="37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3" fillId="39" borderId="12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13" fillId="39" borderId="37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wrapText="1"/>
      <protection locked="0"/>
    </xf>
    <xf numFmtId="3" fontId="12" fillId="0" borderId="14" xfId="0" applyNumberFormat="1" applyFont="1" applyFill="1" applyBorder="1" applyAlignment="1" applyProtection="1">
      <alignment wrapText="1"/>
      <protection/>
    </xf>
    <xf numFmtId="3" fontId="12" fillId="0" borderId="15" xfId="0" applyNumberFormat="1" applyFont="1" applyFill="1" applyBorder="1" applyAlignment="1" applyProtection="1">
      <alignment wrapText="1"/>
      <protection/>
    </xf>
    <xf numFmtId="3" fontId="12" fillId="0" borderId="12" xfId="0" applyNumberFormat="1" applyFont="1" applyFill="1" applyBorder="1" applyAlignment="1" applyProtection="1">
      <alignment wrapText="1"/>
      <protection locked="0"/>
    </xf>
    <xf numFmtId="3" fontId="12" fillId="39" borderId="12" xfId="0" applyNumberFormat="1" applyFont="1" applyFill="1" applyBorder="1" applyAlignment="1" applyProtection="1">
      <alignment wrapText="1"/>
      <protection/>
    </xf>
    <xf numFmtId="0" fontId="0" fillId="0" borderId="0" xfId="58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9" fontId="0" fillId="41" borderId="12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3" fontId="12" fillId="0" borderId="12" xfId="0" applyNumberFormat="1" applyFont="1" applyBorder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 locked="0"/>
    </xf>
    <xf numFmtId="3" fontId="13" fillId="0" borderId="36" xfId="57" applyNumberFormat="1" applyFont="1" applyBorder="1" applyAlignment="1" applyProtection="1">
      <alignment horizontal="right"/>
      <protection locked="0"/>
    </xf>
    <xf numFmtId="3" fontId="13" fillId="0" borderId="38" xfId="57" applyNumberFormat="1" applyFont="1" applyBorder="1" applyAlignment="1" applyProtection="1">
      <alignment horizontal="right"/>
      <protection locked="0"/>
    </xf>
    <xf numFmtId="3" fontId="13" fillId="0" borderId="12" xfId="5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39" xfId="0" applyNumberFormat="1" applyFont="1" applyFill="1" applyBorder="1" applyAlignment="1" applyProtection="1">
      <alignment/>
      <protection/>
    </xf>
    <xf numFmtId="3" fontId="13" fillId="0" borderId="39" xfId="0" applyNumberFormat="1" applyFont="1" applyFill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left"/>
    </xf>
    <xf numFmtId="3" fontId="12" fillId="37" borderId="40" xfId="57" applyNumberFormat="1" applyFont="1" applyFill="1" applyBorder="1" applyAlignment="1" applyProtection="1">
      <alignment horizontal="right"/>
      <protection/>
    </xf>
    <xf numFmtId="0" fontId="11" fillId="0" borderId="41" xfId="57" applyFont="1" applyFill="1" applyBorder="1" applyProtection="1">
      <alignment/>
      <protection/>
    </xf>
    <xf numFmtId="3" fontId="13" fillId="0" borderId="41" xfId="57" applyNumberFormat="1" applyFont="1" applyFill="1" applyBorder="1" applyAlignment="1" applyProtection="1">
      <alignment horizontal="right"/>
      <protection/>
    </xf>
    <xf numFmtId="3" fontId="13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 applyProtection="1">
      <alignment/>
      <protection/>
    </xf>
    <xf numFmtId="3" fontId="12" fillId="0" borderId="0" xfId="57" applyNumberFormat="1" applyFont="1" applyFill="1" applyBorder="1" applyProtection="1">
      <alignment/>
      <protection/>
    </xf>
    <xf numFmtId="0" fontId="7" fillId="37" borderId="21" xfId="57" applyFont="1" applyFill="1" applyBorder="1" applyAlignment="1" applyProtection="1">
      <alignment wrapText="1"/>
      <protection/>
    </xf>
    <xf numFmtId="0" fontId="11" fillId="0" borderId="42" xfId="57" applyFont="1" applyFill="1" applyBorder="1" applyAlignment="1" applyProtection="1">
      <alignment wrapText="1"/>
      <protection/>
    </xf>
    <xf numFmtId="3" fontId="13" fillId="0" borderId="43" xfId="57" applyNumberFormat="1" applyFont="1" applyFill="1" applyBorder="1" applyAlignment="1" applyProtection="1">
      <alignment horizontal="right"/>
      <protection/>
    </xf>
    <xf numFmtId="3" fontId="13" fillId="0" borderId="44" xfId="57" applyNumberFormat="1" applyFont="1" applyFill="1" applyBorder="1" applyAlignment="1" applyProtection="1">
      <alignment horizontal="right"/>
      <protection locked="0"/>
    </xf>
    <xf numFmtId="3" fontId="13" fillId="37" borderId="44" xfId="57" applyNumberFormat="1" applyFont="1" applyFill="1" applyBorder="1" applyAlignment="1" applyProtection="1">
      <alignment horizontal="right"/>
      <protection/>
    </xf>
    <xf numFmtId="0" fontId="7" fillId="37" borderId="42" xfId="57" applyFont="1" applyFill="1" applyBorder="1" applyAlignment="1" applyProtection="1">
      <alignment vertical="center" wrapText="1"/>
      <protection/>
    </xf>
    <xf numFmtId="0" fontId="7" fillId="37" borderId="16" xfId="57" applyFont="1" applyFill="1" applyBorder="1" applyAlignment="1" applyProtection="1">
      <alignment wrapText="1"/>
      <protection/>
    </xf>
    <xf numFmtId="3" fontId="12" fillId="37" borderId="44" xfId="57" applyNumberFormat="1" applyFont="1" applyFill="1" applyBorder="1" applyAlignment="1" applyProtection="1">
      <alignment horizontal="right"/>
      <protection/>
    </xf>
    <xf numFmtId="3" fontId="12" fillId="37" borderId="43" xfId="57" applyNumberFormat="1" applyFont="1" applyFill="1" applyBorder="1" applyAlignment="1" applyProtection="1">
      <alignment horizontal="right"/>
      <protection/>
    </xf>
    <xf numFmtId="3" fontId="12" fillId="37" borderId="45" xfId="57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3" fillId="0" borderId="0" xfId="0" applyNumberFormat="1" applyFont="1" applyFill="1" applyAlignment="1">
      <alignment vertical="center" wrapText="1"/>
    </xf>
    <xf numFmtId="0" fontId="11" fillId="0" borderId="29" xfId="57" applyFont="1" applyFill="1" applyBorder="1" applyAlignment="1" applyProtection="1">
      <alignment wrapText="1"/>
      <protection/>
    </xf>
    <xf numFmtId="3" fontId="13" fillId="0" borderId="28" xfId="57" applyNumberFormat="1" applyFont="1" applyFill="1" applyBorder="1" applyAlignment="1" applyProtection="1">
      <alignment horizontal="right"/>
      <protection locked="0"/>
    </xf>
    <xf numFmtId="3" fontId="13" fillId="37" borderId="28" xfId="57" applyNumberFormat="1" applyFont="1" applyFill="1" applyBorder="1" applyAlignment="1" applyProtection="1">
      <alignment horizontal="right"/>
      <protection/>
    </xf>
    <xf numFmtId="3" fontId="13" fillId="0" borderId="32" xfId="57" applyNumberFormat="1" applyFont="1" applyFill="1" applyBorder="1" applyAlignment="1" applyProtection="1">
      <alignment horizontal="right"/>
      <protection/>
    </xf>
    <xf numFmtId="3" fontId="13" fillId="0" borderId="14" xfId="57" applyNumberFormat="1" applyFont="1" applyFill="1" applyBorder="1" applyAlignment="1" applyProtection="1">
      <alignment horizontal="right"/>
      <protection locked="0"/>
    </xf>
    <xf numFmtId="0" fontId="11" fillId="0" borderId="16" xfId="57" applyFont="1" applyFill="1" applyBorder="1" applyAlignment="1" applyProtection="1">
      <alignment horizontal="left" vertical="center" wrapText="1"/>
      <protection/>
    </xf>
    <xf numFmtId="3" fontId="13" fillId="0" borderId="15" xfId="57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wrapText="1"/>
      <protection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8" xfId="57" applyFont="1" applyFill="1" applyBorder="1" applyAlignment="1" applyProtection="1">
      <alignment horizontal="center" vertical="center" wrapText="1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2" fillId="0" borderId="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36" borderId="28" xfId="0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0" xfId="58" applyFont="1" applyFill="1" applyAlignment="1" applyProtection="1">
      <alignment horizontal="left" wrapText="1"/>
      <protection/>
    </xf>
    <xf numFmtId="0" fontId="69" fillId="0" borderId="29" xfId="0" applyFont="1" applyFill="1" applyBorder="1" applyAlignment="1" applyProtection="1">
      <alignment horizontal="center" vertical="center"/>
      <protection/>
    </xf>
    <xf numFmtId="0" fontId="69" fillId="0" borderId="11" xfId="0" applyFont="1" applyFill="1" applyBorder="1" applyAlignment="1" applyProtection="1">
      <alignment horizontal="center" vertical="center"/>
      <protection/>
    </xf>
    <xf numFmtId="0" fontId="69" fillId="0" borderId="28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center" vertical="justify" wrapText="1"/>
      <protection/>
    </xf>
    <xf numFmtId="0" fontId="11" fillId="0" borderId="0" xfId="57" applyFont="1" applyFill="1" applyAlignment="1" applyProtection="1">
      <alignment horizontal="left" wrapText="1"/>
      <protection/>
    </xf>
    <xf numFmtId="0" fontId="71" fillId="0" borderId="0" xfId="57" applyFont="1" applyFill="1" applyAlignment="1" applyProtection="1">
      <alignment horizontal="center" vertical="center" wrapText="1"/>
      <protection/>
    </xf>
    <xf numFmtId="0" fontId="71" fillId="0" borderId="0" xfId="57" applyFont="1" applyFill="1" applyAlignment="1" applyProtection="1">
      <alignment horizontal="center" wrapText="1"/>
      <protection/>
    </xf>
    <xf numFmtId="0" fontId="0" fillId="0" borderId="0" xfId="57" applyFont="1" applyFill="1" applyAlignment="1" applyProtection="1">
      <alignment horizontal="left" vertical="center" wrapText="1"/>
      <protection/>
    </xf>
    <xf numFmtId="0" fontId="0" fillId="0" borderId="0" xfId="57" applyFont="1" applyFill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EO 1 Zbirni Sestomesecni-07-Sekundarna" xfId="59"/>
    <cellStyle name="Normal_Meni" xfId="60"/>
    <cellStyle name="Normal_ZR_Obrasci_200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Relationship Id="rId5" Type="http://schemas.openxmlformats.org/officeDocument/2006/relationships/image" Target="../media/image21.emf" /><Relationship Id="rId6" Type="http://schemas.openxmlformats.org/officeDocument/2006/relationships/image" Target="../media/image25.emf" /><Relationship Id="rId7" Type="http://schemas.openxmlformats.org/officeDocument/2006/relationships/image" Target="../media/image18.emf" /><Relationship Id="rId8" Type="http://schemas.openxmlformats.org/officeDocument/2006/relationships/image" Target="../media/image13.emf" /><Relationship Id="rId9" Type="http://schemas.openxmlformats.org/officeDocument/2006/relationships/image" Target="../media/image20.emf" /><Relationship Id="rId10" Type="http://schemas.openxmlformats.org/officeDocument/2006/relationships/image" Target="../media/image35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34.emf" /><Relationship Id="rId17" Type="http://schemas.openxmlformats.org/officeDocument/2006/relationships/image" Target="../media/image3.emf" /><Relationship Id="rId18" Type="http://schemas.openxmlformats.org/officeDocument/2006/relationships/image" Target="../media/image26.emf" /><Relationship Id="rId19" Type="http://schemas.openxmlformats.org/officeDocument/2006/relationships/image" Target="../media/image27.emf" /><Relationship Id="rId20" Type="http://schemas.openxmlformats.org/officeDocument/2006/relationships/image" Target="../media/image9.emf" /><Relationship Id="rId21" Type="http://schemas.openxmlformats.org/officeDocument/2006/relationships/image" Target="../media/image3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85725</xdr:rowOff>
    </xdr:from>
    <xdr:to>
      <xdr:col>1</xdr:col>
      <xdr:colOff>1171575</xdr:colOff>
      <xdr:row>3</xdr:row>
      <xdr:rowOff>76200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478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38100</xdr:rowOff>
    </xdr:from>
    <xdr:to>
      <xdr:col>1</xdr:col>
      <xdr:colOff>1381125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24050"/>
          <a:ext cx="1428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152400</xdr:rowOff>
    </xdr:from>
    <xdr:to>
      <xdr:col>2</xdr:col>
      <xdr:colOff>1266825</xdr:colOff>
      <xdr:row>10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2686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13</xdr:row>
      <xdr:rowOff>104775</xdr:rowOff>
    </xdr:from>
    <xdr:to>
      <xdr:col>2</xdr:col>
      <xdr:colOff>1266825</xdr:colOff>
      <xdr:row>15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3448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</xdr:row>
      <xdr:rowOff>47625</xdr:rowOff>
    </xdr:from>
    <xdr:to>
      <xdr:col>4</xdr:col>
      <xdr:colOff>571500</xdr:colOff>
      <xdr:row>3</xdr:row>
      <xdr:rowOff>104775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160972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190500</xdr:colOff>
      <xdr:row>6</xdr:row>
      <xdr:rowOff>19050</xdr:rowOff>
    </xdr:from>
    <xdr:to>
      <xdr:col>1</xdr:col>
      <xdr:colOff>1314450</xdr:colOff>
      <xdr:row>7</xdr:row>
      <xdr:rowOff>9525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22885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13</xdr:row>
      <xdr:rowOff>104775</xdr:rowOff>
    </xdr:from>
    <xdr:to>
      <xdr:col>4</xdr:col>
      <xdr:colOff>666750</xdr:colOff>
      <xdr:row>15</xdr:row>
      <xdr:rowOff>47625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3448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11</xdr:row>
      <xdr:rowOff>66675</xdr:rowOff>
    </xdr:from>
    <xdr:to>
      <xdr:col>2</xdr:col>
      <xdr:colOff>1266825</xdr:colOff>
      <xdr:row>13</xdr:row>
      <xdr:rowOff>9525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2600" y="3067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1847850</xdr:colOff>
      <xdr:row>11</xdr:row>
      <xdr:rowOff>38100</xdr:rowOff>
    </xdr:from>
    <xdr:to>
      <xdr:col>4</xdr:col>
      <xdr:colOff>3105150</xdr:colOff>
      <xdr:row>12</xdr:row>
      <xdr:rowOff>152400</xdr:rowOff>
    </xdr:to>
    <xdr:pic>
      <xdr:nvPicPr>
        <xdr:cNvPr id="9" name="CommandButton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91350" y="30384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1838325</xdr:colOff>
      <xdr:row>8</xdr:row>
      <xdr:rowOff>95250</xdr:rowOff>
    </xdr:from>
    <xdr:to>
      <xdr:col>4</xdr:col>
      <xdr:colOff>3095625</xdr:colOff>
      <xdr:row>10</xdr:row>
      <xdr:rowOff>57150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81825" y="26289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1885950"/>
          <a:ext cx="39624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1438275</xdr:colOff>
      <xdr:row>13</xdr:row>
      <xdr:rowOff>104775</xdr:rowOff>
    </xdr:from>
    <xdr:to>
      <xdr:col>3</xdr:col>
      <xdr:colOff>895350</xdr:colOff>
      <xdr:row>15</xdr:row>
      <xdr:rowOff>47625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3448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1009650</xdr:colOff>
      <xdr:row>11</xdr:row>
      <xdr:rowOff>57150</xdr:rowOff>
    </xdr:from>
    <xdr:to>
      <xdr:col>4</xdr:col>
      <xdr:colOff>676275</xdr:colOff>
      <xdr:row>13</xdr:row>
      <xdr:rowOff>0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52950" y="305752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1524000</xdr:colOff>
      <xdr:row>19</xdr:row>
      <xdr:rowOff>95250</xdr:rowOff>
    </xdr:from>
    <xdr:to>
      <xdr:col>2</xdr:col>
      <xdr:colOff>1304925</xdr:colOff>
      <xdr:row>21</xdr:row>
      <xdr:rowOff>57150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44386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1428750</xdr:colOff>
      <xdr:row>19</xdr:row>
      <xdr:rowOff>95250</xdr:rowOff>
    </xdr:from>
    <xdr:to>
      <xdr:col>3</xdr:col>
      <xdr:colOff>952500</xdr:colOff>
      <xdr:row>21</xdr:row>
      <xdr:rowOff>57150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71825" y="4438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1524000</xdr:colOff>
      <xdr:row>16</xdr:row>
      <xdr:rowOff>9525</xdr:rowOff>
    </xdr:from>
    <xdr:to>
      <xdr:col>2</xdr:col>
      <xdr:colOff>1247775</xdr:colOff>
      <xdr:row>17</xdr:row>
      <xdr:rowOff>133350</xdr:rowOff>
    </xdr:to>
    <xdr:pic>
      <xdr:nvPicPr>
        <xdr:cNvPr id="16" name="CommandButton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33550" y="38671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1038225</xdr:colOff>
      <xdr:row>19</xdr:row>
      <xdr:rowOff>95250</xdr:rowOff>
    </xdr:from>
    <xdr:to>
      <xdr:col>4</xdr:col>
      <xdr:colOff>762000</xdr:colOff>
      <xdr:row>21</xdr:row>
      <xdr:rowOff>57150</xdr:rowOff>
    </xdr:to>
    <xdr:pic>
      <xdr:nvPicPr>
        <xdr:cNvPr id="17" name="CommandButton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81525" y="4438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1447800</xdr:colOff>
      <xdr:row>8</xdr:row>
      <xdr:rowOff>152400</xdr:rowOff>
    </xdr:from>
    <xdr:to>
      <xdr:col>3</xdr:col>
      <xdr:colOff>904875</xdr:colOff>
      <xdr:row>10</xdr:row>
      <xdr:rowOff>114300</xdr:rowOff>
    </xdr:to>
    <xdr:pic>
      <xdr:nvPicPr>
        <xdr:cNvPr id="18" name="CommandButton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90875" y="2686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1438275</xdr:colOff>
      <xdr:row>11</xdr:row>
      <xdr:rowOff>66675</xdr:rowOff>
    </xdr:from>
    <xdr:to>
      <xdr:col>3</xdr:col>
      <xdr:colOff>895350</xdr:colOff>
      <xdr:row>13</xdr:row>
      <xdr:rowOff>9525</xdr:rowOff>
    </xdr:to>
    <xdr:pic>
      <xdr:nvPicPr>
        <xdr:cNvPr id="19" name="CommandButton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3067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1028700</xdr:colOff>
      <xdr:row>8</xdr:row>
      <xdr:rowOff>152400</xdr:rowOff>
    </xdr:from>
    <xdr:to>
      <xdr:col>4</xdr:col>
      <xdr:colOff>685800</xdr:colOff>
      <xdr:row>10</xdr:row>
      <xdr:rowOff>114300</xdr:rowOff>
    </xdr:to>
    <xdr:pic>
      <xdr:nvPicPr>
        <xdr:cNvPr id="20" name="CommandButton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0" y="26860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1419225</xdr:colOff>
      <xdr:row>16</xdr:row>
      <xdr:rowOff>9525</xdr:rowOff>
    </xdr:from>
    <xdr:to>
      <xdr:col>3</xdr:col>
      <xdr:colOff>876300</xdr:colOff>
      <xdr:row>17</xdr:row>
      <xdr:rowOff>133350</xdr:rowOff>
    </xdr:to>
    <xdr:pic>
      <xdr:nvPicPr>
        <xdr:cNvPr id="21" name="CommandButton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62300" y="38671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</xdr:row>
      <xdr:rowOff>66675</xdr:rowOff>
    </xdr:from>
    <xdr:to>
      <xdr:col>9</xdr:col>
      <xdr:colOff>342900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476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28575</xdr:rowOff>
    </xdr:from>
    <xdr:to>
      <xdr:col>7</xdr:col>
      <xdr:colOff>123825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000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104775</xdr:rowOff>
    </xdr:from>
    <xdr:to>
      <xdr:col>6</xdr:col>
      <xdr:colOff>914400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2857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28575</xdr:rowOff>
    </xdr:from>
    <xdr:to>
      <xdr:col>6</xdr:col>
      <xdr:colOff>1457325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5242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2</xdr:row>
      <xdr:rowOff>38100</xdr:rowOff>
    </xdr:from>
    <xdr:to>
      <xdr:col>6</xdr:col>
      <xdr:colOff>1447800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6195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</xdr:row>
      <xdr:rowOff>47625</xdr:rowOff>
    </xdr:from>
    <xdr:to>
      <xdr:col>6</xdr:col>
      <xdr:colOff>1438275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7147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3</xdr:row>
      <xdr:rowOff>76200</xdr:rowOff>
    </xdr:from>
    <xdr:to>
      <xdr:col>14</xdr:col>
      <xdr:colOff>828675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5905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133350</xdr:rowOff>
    </xdr:from>
    <xdr:to>
      <xdr:col>9</xdr:col>
      <xdr:colOff>571500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48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1152525</xdr:colOff>
      <xdr:row>1</xdr:row>
      <xdr:rowOff>114300</xdr:rowOff>
    </xdr:from>
    <xdr:to>
      <xdr:col>7</xdr:col>
      <xdr:colOff>1190625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590550</xdr:colOff>
      <xdr:row>3</xdr:row>
      <xdr:rowOff>28575</xdr:rowOff>
    </xdr:from>
    <xdr:to>
      <xdr:col>14</xdr:col>
      <xdr:colOff>752475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1375" y="5334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2</xdr:row>
      <xdr:rowOff>104775</xdr:rowOff>
    </xdr:from>
    <xdr:to>
      <xdr:col>8</xdr:col>
      <xdr:colOff>638175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4476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1</xdr:row>
      <xdr:rowOff>104775</xdr:rowOff>
    </xdr:from>
    <xdr:to>
      <xdr:col>7</xdr:col>
      <xdr:colOff>752475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857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1247775</xdr:colOff>
      <xdr:row>2</xdr:row>
      <xdr:rowOff>47625</xdr:rowOff>
    </xdr:from>
    <xdr:to>
      <xdr:col>11</xdr:col>
      <xdr:colOff>1143000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3905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1</xdr:row>
      <xdr:rowOff>57150</xdr:rowOff>
    </xdr:from>
    <xdr:to>
      <xdr:col>12</xdr:col>
      <xdr:colOff>266700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82"/>
  <sheetViews>
    <sheetView showGridLines="0" showRowColHeaders="0" showZeros="0" showOutlineSymbols="0" zoomScalePageLayoutView="0" workbookViewId="0" topLeftCell="A1">
      <selection activeCell="E18" sqref="E18:F18"/>
    </sheetView>
  </sheetViews>
  <sheetFormatPr defaultColWidth="9.140625" defaultRowHeight="12.75"/>
  <cols>
    <col min="1" max="1" width="3.140625" style="2" customWidth="1"/>
    <col min="2" max="2" width="23.00390625" style="2" customWidth="1"/>
    <col min="3" max="3" width="27.00390625" style="2" customWidth="1"/>
    <col min="4" max="4" width="24.00390625" style="2" customWidth="1"/>
    <col min="5" max="5" width="67.00390625" style="2" customWidth="1"/>
    <col min="6" max="6" width="24.57421875" style="2" customWidth="1"/>
    <col min="7" max="7" width="27.421875" style="2" customWidth="1"/>
    <col min="8" max="16384" width="9.140625" style="2" customWidth="1"/>
  </cols>
  <sheetData>
    <row r="1" spans="1:6" ht="58.5" customHeight="1">
      <c r="A1" s="303" t="s">
        <v>614</v>
      </c>
      <c r="B1" s="303"/>
      <c r="C1" s="303"/>
      <c r="D1" s="303"/>
      <c r="E1" s="303"/>
      <c r="F1" s="1"/>
    </row>
    <row r="2" spans="1:6" ht="64.5" customHeight="1">
      <c r="A2" s="304" t="s">
        <v>555</v>
      </c>
      <c r="B2" s="304"/>
      <c r="C2" s="304"/>
      <c r="D2" s="304"/>
      <c r="E2" s="304"/>
      <c r="F2" s="3"/>
    </row>
    <row r="3" ht="12.75">
      <c r="A3" s="193"/>
    </row>
    <row r="4" ht="12.75"/>
    <row r="5" ht="12.75"/>
    <row r="6" ht="12.75"/>
    <row r="7" ht="12.75">
      <c r="C7" s="241" t="s">
        <v>679</v>
      </c>
    </row>
    <row r="8" ht="12.75">
      <c r="E8" s="4"/>
    </row>
    <row r="9" ht="12.75">
      <c r="E9" s="5"/>
    </row>
    <row r="10" spans="3:5" ht="12.75">
      <c r="C10" s="301"/>
      <c r="D10" s="301"/>
      <c r="E10" s="6"/>
    </row>
    <row r="11" spans="3:4" ht="11.25" customHeight="1">
      <c r="C11" s="301"/>
      <c r="D11" s="301"/>
    </row>
    <row r="12" spans="3:5" ht="13.5" customHeight="1">
      <c r="C12" s="301"/>
      <c r="D12" s="301"/>
      <c r="E12" s="7"/>
    </row>
    <row r="13" spans="3:5" ht="13.5" customHeight="1">
      <c r="C13" s="301"/>
      <c r="D13" s="301"/>
      <c r="E13" s="7"/>
    </row>
    <row r="14" spans="3:5" ht="13.5" customHeight="1">
      <c r="C14" s="301"/>
      <c r="D14" s="301"/>
      <c r="E14" s="7"/>
    </row>
    <row r="15" ht="13.5" customHeight="1">
      <c r="E15" s="7"/>
    </row>
    <row r="16" ht="13.5" customHeight="1">
      <c r="E16" s="7"/>
    </row>
    <row r="17" spans="3:5" ht="12.75">
      <c r="C17" s="7"/>
      <c r="D17" s="7"/>
      <c r="E17" s="7"/>
    </row>
    <row r="18" spans="3:6" ht="12.75">
      <c r="C18" s="7"/>
      <c r="D18" s="7"/>
      <c r="E18" s="302"/>
      <c r="F18" s="302"/>
    </row>
    <row r="19" spans="3:5" ht="12.75">
      <c r="C19" s="7"/>
      <c r="D19" s="7"/>
      <c r="E19" s="7"/>
    </row>
    <row r="20" spans="3:5" ht="12.75">
      <c r="C20" s="7"/>
      <c r="D20" s="7"/>
      <c r="E20" s="7"/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ht="12.75">
      <c r="A23" s="2" t="s">
        <v>0</v>
      </c>
    </row>
    <row r="26" ht="11.25" customHeight="1"/>
    <row r="27" ht="12.75" hidden="1"/>
    <row r="28" s="8" customFormat="1" ht="12.75" hidden="1"/>
    <row r="29" spans="1:5" s="8" customFormat="1" ht="12.75" hidden="1">
      <c r="A29" s="8" t="s">
        <v>31</v>
      </c>
      <c r="B29" s="8" t="str">
        <f>LEFT(Filijala,2)</f>
        <v>17</v>
      </c>
      <c r="D29" s="8" t="s">
        <v>540</v>
      </c>
      <c r="E29" s="8" t="str">
        <f>LEFT(D29,8)</f>
        <v>00217009</v>
      </c>
    </row>
    <row r="30" spans="1:5" s="8" customFormat="1" ht="12.75" customHeight="1" hidden="1">
      <c r="A30" s="9" t="s">
        <v>1</v>
      </c>
      <c r="B30" s="10" t="s">
        <v>2</v>
      </c>
      <c r="C30" s="98" t="s">
        <v>372</v>
      </c>
      <c r="D30" s="187" t="s">
        <v>176</v>
      </c>
      <c r="E30" s="92"/>
    </row>
    <row r="31" spans="1:5" s="8" customFormat="1" ht="12.75" customHeight="1" hidden="1">
      <c r="A31" s="9" t="s">
        <v>3</v>
      </c>
      <c r="B31" s="10" t="s">
        <v>2</v>
      </c>
      <c r="C31" s="98" t="s">
        <v>373</v>
      </c>
      <c r="D31" s="187" t="s">
        <v>177</v>
      </c>
      <c r="E31" s="92"/>
    </row>
    <row r="32" spans="1:5" s="8" customFormat="1" ht="12.75" customHeight="1" hidden="1">
      <c r="A32" s="9" t="s">
        <v>4</v>
      </c>
      <c r="B32" s="11" t="s">
        <v>2</v>
      </c>
      <c r="C32" s="79" t="s">
        <v>5</v>
      </c>
      <c r="D32" s="188" t="s">
        <v>178</v>
      </c>
      <c r="E32" s="93"/>
    </row>
    <row r="33" spans="1:5" s="8" customFormat="1" ht="12.75" customHeight="1" hidden="1">
      <c r="A33" s="9" t="s">
        <v>6</v>
      </c>
      <c r="B33" s="11" t="s">
        <v>2</v>
      </c>
      <c r="C33" s="79" t="s">
        <v>7</v>
      </c>
      <c r="D33" s="188" t="s">
        <v>179</v>
      </c>
      <c r="E33" s="94"/>
    </row>
    <row r="34" spans="1:5" s="8" customFormat="1" ht="12.75" customHeight="1" hidden="1">
      <c r="A34" s="9" t="s">
        <v>8</v>
      </c>
      <c r="B34" s="11" t="s">
        <v>2</v>
      </c>
      <c r="C34" s="79" t="s">
        <v>9</v>
      </c>
      <c r="D34" s="188" t="s">
        <v>383</v>
      </c>
      <c r="E34" s="93"/>
    </row>
    <row r="35" spans="1:5" s="8" customFormat="1" ht="12.75" customHeight="1" hidden="1">
      <c r="A35" s="9" t="s">
        <v>10</v>
      </c>
      <c r="B35" s="11" t="s">
        <v>2</v>
      </c>
      <c r="C35" s="79" t="s">
        <v>374</v>
      </c>
      <c r="D35" s="188" t="s">
        <v>384</v>
      </c>
      <c r="E35" s="93"/>
    </row>
    <row r="36" spans="1:5" s="8" customFormat="1" ht="12.75" customHeight="1" hidden="1">
      <c r="A36" s="9" t="s">
        <v>11</v>
      </c>
      <c r="B36" s="11" t="s">
        <v>12</v>
      </c>
      <c r="C36" s="79" t="s">
        <v>13</v>
      </c>
      <c r="D36" s="188" t="s">
        <v>540</v>
      </c>
      <c r="E36" s="94"/>
    </row>
    <row r="37" spans="1:5" s="8" customFormat="1" ht="12.75" customHeight="1" hidden="1">
      <c r="A37" s="9" t="s">
        <v>14</v>
      </c>
      <c r="B37" s="11" t="s">
        <v>12</v>
      </c>
      <c r="C37" s="79" t="s">
        <v>15</v>
      </c>
      <c r="D37" s="188" t="s">
        <v>541</v>
      </c>
      <c r="E37" s="94"/>
    </row>
    <row r="38" spans="1:5" s="8" customFormat="1" ht="12.75" customHeight="1" hidden="1">
      <c r="A38" s="9" t="s">
        <v>16</v>
      </c>
      <c r="B38" s="11" t="s">
        <v>12</v>
      </c>
      <c r="C38" s="79" t="s">
        <v>17</v>
      </c>
      <c r="D38" s="188" t="s">
        <v>542</v>
      </c>
      <c r="E38" s="94"/>
    </row>
    <row r="39" spans="1:5" s="8" customFormat="1" ht="12.75" customHeight="1" hidden="1">
      <c r="A39" s="9" t="s">
        <v>18</v>
      </c>
      <c r="B39" s="11" t="s">
        <v>12</v>
      </c>
      <c r="C39" s="79" t="s">
        <v>375</v>
      </c>
      <c r="D39" s="188" t="s">
        <v>566</v>
      </c>
      <c r="E39" s="93"/>
    </row>
    <row r="40" spans="1:5" s="8" customFormat="1" ht="12.75" customHeight="1" hidden="1">
      <c r="A40" s="9" t="s">
        <v>19</v>
      </c>
      <c r="B40" s="11" t="s">
        <v>12</v>
      </c>
      <c r="C40" s="79" t="s">
        <v>21</v>
      </c>
      <c r="D40" s="188"/>
      <c r="E40" s="94"/>
    </row>
    <row r="41" spans="1:5" s="8" customFormat="1" ht="12.75" customHeight="1" hidden="1">
      <c r="A41" s="9" t="s">
        <v>20</v>
      </c>
      <c r="B41" s="11" t="s">
        <v>12</v>
      </c>
      <c r="C41" s="79" t="s">
        <v>23</v>
      </c>
      <c r="D41" s="188"/>
      <c r="E41" s="94"/>
    </row>
    <row r="42" spans="1:5" s="8" customFormat="1" ht="12.75" customHeight="1" hidden="1">
      <c r="A42" s="9" t="s">
        <v>22</v>
      </c>
      <c r="B42" s="11" t="s">
        <v>12</v>
      </c>
      <c r="C42" s="79" t="s">
        <v>25</v>
      </c>
      <c r="D42" s="188"/>
      <c r="E42" s="93"/>
    </row>
    <row r="43" spans="1:5" s="8" customFormat="1" ht="12.75" customHeight="1" hidden="1">
      <c r="A43" s="9" t="s">
        <v>24</v>
      </c>
      <c r="B43" s="11" t="s">
        <v>12</v>
      </c>
      <c r="C43" s="79" t="s">
        <v>27</v>
      </c>
      <c r="D43" s="188"/>
      <c r="E43" s="94"/>
    </row>
    <row r="44" spans="1:5" s="8" customFormat="1" ht="12.75" customHeight="1" hidden="1">
      <c r="A44" s="9" t="s">
        <v>26</v>
      </c>
      <c r="B44" s="11" t="s">
        <v>12</v>
      </c>
      <c r="C44" s="79" t="s">
        <v>354</v>
      </c>
      <c r="D44" s="188"/>
      <c r="E44" s="93"/>
    </row>
    <row r="45" spans="1:5" s="8" customFormat="1" ht="12.75" customHeight="1" hidden="1">
      <c r="A45" s="9" t="s">
        <v>28</v>
      </c>
      <c r="B45" s="11" t="s">
        <v>12</v>
      </c>
      <c r="C45" s="79" t="s">
        <v>355</v>
      </c>
      <c r="D45" s="188"/>
      <c r="E45" s="93"/>
    </row>
    <row r="46" spans="1:5" s="8" customFormat="1" ht="12.75" customHeight="1" hidden="1">
      <c r="A46" s="9" t="s">
        <v>31</v>
      </c>
      <c r="B46" s="11" t="s">
        <v>29</v>
      </c>
      <c r="C46" s="79" t="s">
        <v>30</v>
      </c>
      <c r="D46" s="188"/>
      <c r="E46" s="94"/>
    </row>
    <row r="47" spans="1:5" s="8" customFormat="1" ht="12.75" customHeight="1" hidden="1">
      <c r="A47" s="9" t="s">
        <v>33</v>
      </c>
      <c r="B47" s="11" t="s">
        <v>29</v>
      </c>
      <c r="C47" s="79" t="s">
        <v>32</v>
      </c>
      <c r="D47" s="188"/>
      <c r="E47" s="94"/>
    </row>
    <row r="48" spans="1:5" s="8" customFormat="1" ht="12.75" customHeight="1" hidden="1">
      <c r="A48" s="9" t="s">
        <v>35</v>
      </c>
      <c r="B48" s="11" t="s">
        <v>29</v>
      </c>
      <c r="C48" s="79" t="s">
        <v>34</v>
      </c>
      <c r="D48" s="188"/>
      <c r="E48" s="94"/>
    </row>
    <row r="49" spans="1:5" s="8" customFormat="1" ht="12.75" customHeight="1" hidden="1">
      <c r="A49" s="9" t="s">
        <v>37</v>
      </c>
      <c r="B49" s="11" t="s">
        <v>29</v>
      </c>
      <c r="C49" s="79" t="s">
        <v>36</v>
      </c>
      <c r="D49" s="188"/>
      <c r="E49" s="94"/>
    </row>
    <row r="50" spans="1:5" s="8" customFormat="1" ht="12.75" customHeight="1" hidden="1">
      <c r="A50" s="9" t="s">
        <v>38</v>
      </c>
      <c r="B50" s="11" t="s">
        <v>29</v>
      </c>
      <c r="C50" s="79" t="s">
        <v>40</v>
      </c>
      <c r="D50" s="188"/>
      <c r="E50" s="94"/>
    </row>
    <row r="51" spans="1:5" s="8" customFormat="1" ht="12.75" customHeight="1" hidden="1">
      <c r="A51" s="9" t="s">
        <v>39</v>
      </c>
      <c r="B51" s="11" t="s">
        <v>29</v>
      </c>
      <c r="C51" s="79" t="s">
        <v>42</v>
      </c>
      <c r="D51" s="188"/>
      <c r="E51" s="94"/>
    </row>
    <row r="52" spans="1:5" s="8" customFormat="1" ht="12.75" customHeight="1" hidden="1">
      <c r="A52" s="9" t="s">
        <v>41</v>
      </c>
      <c r="B52" s="11" t="s">
        <v>29</v>
      </c>
      <c r="C52" s="79" t="s">
        <v>44</v>
      </c>
      <c r="D52" s="188"/>
      <c r="E52" s="93"/>
    </row>
    <row r="53" spans="1:5" s="8" customFormat="1" ht="12.75" customHeight="1" hidden="1">
      <c r="A53" s="9" t="s">
        <v>43</v>
      </c>
      <c r="B53" s="11" t="s">
        <v>29</v>
      </c>
      <c r="C53" s="79" t="s">
        <v>46</v>
      </c>
      <c r="D53" s="188"/>
      <c r="E53" s="94"/>
    </row>
    <row r="54" spans="1:5" s="8" customFormat="1" ht="12.75" customHeight="1" hidden="1">
      <c r="A54" s="9" t="s">
        <v>45</v>
      </c>
      <c r="B54" s="11" t="s">
        <v>29</v>
      </c>
      <c r="C54" s="79" t="s">
        <v>405</v>
      </c>
      <c r="D54" s="188"/>
      <c r="E54" s="94"/>
    </row>
    <row r="55" spans="1:5" s="8" customFormat="1" ht="12.75" customHeight="1" hidden="1">
      <c r="A55" s="9" t="s">
        <v>47</v>
      </c>
      <c r="B55" s="11" t="s">
        <v>29</v>
      </c>
      <c r="C55" s="79" t="s">
        <v>427</v>
      </c>
      <c r="D55" s="188"/>
      <c r="E55" s="94"/>
    </row>
    <row r="56" spans="1:5" s="8" customFormat="1" ht="12.75" customHeight="1" hidden="1">
      <c r="A56" s="9" t="s">
        <v>50</v>
      </c>
      <c r="B56" s="11" t="s">
        <v>29</v>
      </c>
      <c r="C56" s="79" t="s">
        <v>415</v>
      </c>
      <c r="D56" s="188"/>
      <c r="E56" s="94"/>
    </row>
    <row r="57" spans="1:5" s="8" customFormat="1" ht="12.75" customHeight="1" hidden="1">
      <c r="A57" s="9" t="s">
        <v>52</v>
      </c>
      <c r="B57" s="11" t="s">
        <v>29</v>
      </c>
      <c r="C57" s="79" t="s">
        <v>416</v>
      </c>
      <c r="D57" s="188"/>
      <c r="E57" s="94"/>
    </row>
    <row r="58" spans="1:5" s="8" customFormat="1" ht="12.75" customHeight="1" hidden="1">
      <c r="A58" s="91" t="s">
        <v>441</v>
      </c>
      <c r="B58" s="11" t="s">
        <v>29</v>
      </c>
      <c r="C58" s="79" t="s">
        <v>417</v>
      </c>
      <c r="D58" s="188"/>
      <c r="E58" s="94"/>
    </row>
    <row r="59" spans="1:5" s="8" customFormat="1" ht="12.75" customHeight="1" hidden="1">
      <c r="A59" s="83"/>
      <c r="B59" s="11" t="s">
        <v>48</v>
      </c>
      <c r="C59" s="79" t="s">
        <v>49</v>
      </c>
      <c r="D59" s="188"/>
      <c r="E59" s="94"/>
    </row>
    <row r="60" spans="1:5" s="8" customFormat="1" ht="12.75" customHeight="1" hidden="1">
      <c r="A60" s="83"/>
      <c r="B60" s="11" t="s">
        <v>48</v>
      </c>
      <c r="C60" s="79" t="s">
        <v>51</v>
      </c>
      <c r="D60" s="188"/>
      <c r="E60" s="94"/>
    </row>
    <row r="61" spans="2:5" s="8" customFormat="1" ht="12.75" customHeight="1" hidden="1">
      <c r="B61" s="11" t="s">
        <v>48</v>
      </c>
      <c r="C61" s="79" t="s">
        <v>53</v>
      </c>
      <c r="D61" s="188"/>
      <c r="E61" s="94"/>
    </row>
    <row r="62" spans="2:5" s="8" customFormat="1" ht="12.75" customHeight="1" hidden="1">
      <c r="B62" s="11" t="s">
        <v>48</v>
      </c>
      <c r="C62" s="79" t="s">
        <v>54</v>
      </c>
      <c r="D62" s="188"/>
      <c r="E62" s="94"/>
    </row>
    <row r="63" spans="2:5" s="8" customFormat="1" ht="12.75" customHeight="1" hidden="1">
      <c r="B63" s="11" t="s">
        <v>48</v>
      </c>
      <c r="C63" s="79" t="s">
        <v>55</v>
      </c>
      <c r="D63" s="188"/>
      <c r="E63" s="94"/>
    </row>
    <row r="64" spans="2:5" s="8" customFormat="1" ht="12.75" customHeight="1" hidden="1">
      <c r="B64" s="11" t="s">
        <v>48</v>
      </c>
      <c r="C64" s="79" t="s">
        <v>56</v>
      </c>
      <c r="D64" s="188"/>
      <c r="E64" s="93"/>
    </row>
    <row r="65" spans="2:5" s="8" customFormat="1" ht="12.75" customHeight="1" hidden="1">
      <c r="B65" s="11" t="s">
        <v>48</v>
      </c>
      <c r="C65" s="79" t="s">
        <v>57</v>
      </c>
      <c r="D65" s="188"/>
      <c r="E65" s="94"/>
    </row>
    <row r="66" spans="2:5" s="8" customFormat="1" ht="12.75" customHeight="1" hidden="1">
      <c r="B66" s="11" t="s">
        <v>48</v>
      </c>
      <c r="C66" s="79" t="s">
        <v>58</v>
      </c>
      <c r="D66" s="188"/>
      <c r="E66" s="94"/>
    </row>
    <row r="67" spans="2:5" s="8" customFormat="1" ht="12.75" customHeight="1" hidden="1">
      <c r="B67" s="11" t="s">
        <v>48</v>
      </c>
      <c r="C67" s="79" t="s">
        <v>59</v>
      </c>
      <c r="D67" s="188"/>
      <c r="E67" s="94"/>
    </row>
    <row r="68" spans="1:5" s="8" customFormat="1" ht="12.75" customHeight="1" hidden="1">
      <c r="A68" s="9"/>
      <c r="B68" s="11" t="s">
        <v>48</v>
      </c>
      <c r="C68" s="79" t="s">
        <v>60</v>
      </c>
      <c r="D68" s="188"/>
      <c r="E68" s="93"/>
    </row>
    <row r="69" spans="1:5" s="8" customFormat="1" ht="12.75" customHeight="1" hidden="1">
      <c r="A69" s="9"/>
      <c r="B69" s="11" t="s">
        <v>48</v>
      </c>
      <c r="C69" s="79" t="s">
        <v>61</v>
      </c>
      <c r="D69" s="188"/>
      <c r="E69" s="94"/>
    </row>
    <row r="70" spans="2:5" s="8" customFormat="1" ht="12.75" customHeight="1" hidden="1">
      <c r="B70" s="11" t="s">
        <v>48</v>
      </c>
      <c r="C70" s="79" t="s">
        <v>62</v>
      </c>
      <c r="D70" s="188"/>
      <c r="E70" s="93"/>
    </row>
    <row r="71" spans="2:5" s="8" customFormat="1" ht="12.75" customHeight="1" hidden="1">
      <c r="B71" s="11" t="s">
        <v>48</v>
      </c>
      <c r="C71" s="79" t="s">
        <v>63</v>
      </c>
      <c r="D71" s="188"/>
      <c r="E71" s="93"/>
    </row>
    <row r="72" spans="2:5" s="8" customFormat="1" ht="12.75" customHeight="1" hidden="1">
      <c r="B72" s="11" t="s">
        <v>48</v>
      </c>
      <c r="C72" s="79" t="s">
        <v>376</v>
      </c>
      <c r="D72" s="188"/>
      <c r="E72" s="93"/>
    </row>
    <row r="73" spans="2:5" s="8" customFormat="1" ht="12.75" customHeight="1" hidden="1">
      <c r="B73" s="11" t="s">
        <v>48</v>
      </c>
      <c r="C73" s="79" t="s">
        <v>386</v>
      </c>
      <c r="D73" s="188"/>
      <c r="E73" s="93"/>
    </row>
    <row r="74" spans="2:5" s="8" customFormat="1" ht="12.75" customHeight="1" hidden="1">
      <c r="B74" s="11" t="s">
        <v>48</v>
      </c>
      <c r="C74" s="79" t="s">
        <v>387</v>
      </c>
      <c r="D74" s="188"/>
      <c r="E74" s="93"/>
    </row>
    <row r="75" spans="2:5" s="8" customFormat="1" ht="12.75" customHeight="1" hidden="1">
      <c r="B75" s="11" t="s">
        <v>64</v>
      </c>
      <c r="C75" s="79" t="s">
        <v>65</v>
      </c>
      <c r="D75" s="188"/>
      <c r="E75" s="94"/>
    </row>
    <row r="76" spans="2:5" s="8" customFormat="1" ht="12.75" customHeight="1" hidden="1">
      <c r="B76" s="11" t="s">
        <v>64</v>
      </c>
      <c r="C76" s="79" t="s">
        <v>66</v>
      </c>
      <c r="D76" s="188"/>
      <c r="E76" s="94"/>
    </row>
    <row r="77" spans="2:5" s="8" customFormat="1" ht="12.75" customHeight="1" hidden="1">
      <c r="B77" s="11" t="s">
        <v>64</v>
      </c>
      <c r="C77" s="79" t="s">
        <v>67</v>
      </c>
      <c r="D77" s="188"/>
      <c r="E77" s="94"/>
    </row>
    <row r="78" spans="2:5" s="8" customFormat="1" ht="12.75" customHeight="1" hidden="1">
      <c r="B78" s="11" t="s">
        <v>64</v>
      </c>
      <c r="C78" s="79" t="s">
        <v>68</v>
      </c>
      <c r="D78" s="188"/>
      <c r="E78" s="93"/>
    </row>
    <row r="79" spans="2:5" s="8" customFormat="1" ht="12.75" customHeight="1" hidden="1">
      <c r="B79" s="11" t="s">
        <v>64</v>
      </c>
      <c r="C79" s="79" t="s">
        <v>69</v>
      </c>
      <c r="D79" s="188"/>
      <c r="E79" s="94"/>
    </row>
    <row r="80" spans="2:5" s="8" customFormat="1" ht="12.75" customHeight="1" hidden="1">
      <c r="B80" s="11" t="s">
        <v>64</v>
      </c>
      <c r="C80" s="79" t="s">
        <v>377</v>
      </c>
      <c r="D80" s="188"/>
      <c r="E80" s="93"/>
    </row>
    <row r="81" spans="2:5" s="8" customFormat="1" ht="12.75" customHeight="1" hidden="1">
      <c r="B81" s="11" t="s">
        <v>64</v>
      </c>
      <c r="C81" s="79" t="s">
        <v>378</v>
      </c>
      <c r="D81" s="188"/>
      <c r="E81" s="93"/>
    </row>
    <row r="82" spans="2:5" s="8" customFormat="1" ht="12.75" customHeight="1" hidden="1">
      <c r="B82" s="11" t="s">
        <v>64</v>
      </c>
      <c r="C82" s="79" t="s">
        <v>388</v>
      </c>
      <c r="D82" s="188"/>
      <c r="E82" s="93"/>
    </row>
    <row r="83" spans="2:5" s="8" customFormat="1" ht="12.75" customHeight="1" hidden="1">
      <c r="B83" s="11" t="s">
        <v>70</v>
      </c>
      <c r="C83" s="79" t="s">
        <v>71</v>
      </c>
      <c r="D83" s="188"/>
      <c r="E83" s="94"/>
    </row>
    <row r="84" spans="2:5" s="8" customFormat="1" ht="12.75" customHeight="1" hidden="1">
      <c r="B84" s="11" t="s">
        <v>70</v>
      </c>
      <c r="C84" s="79" t="s">
        <v>379</v>
      </c>
      <c r="D84" s="188"/>
      <c r="E84" s="93"/>
    </row>
    <row r="85" spans="2:5" s="8" customFormat="1" ht="12.75" customHeight="1" hidden="1">
      <c r="B85" s="11" t="s">
        <v>70</v>
      </c>
      <c r="C85" s="79" t="s">
        <v>380</v>
      </c>
      <c r="D85" s="188"/>
      <c r="E85" s="93"/>
    </row>
    <row r="86" spans="2:5" s="8" customFormat="1" ht="12" customHeight="1" hidden="1">
      <c r="B86" s="11" t="s">
        <v>70</v>
      </c>
      <c r="C86" s="79" t="s">
        <v>72</v>
      </c>
      <c r="D86" s="188"/>
      <c r="E86" s="94"/>
    </row>
    <row r="87" spans="2:5" s="8" customFormat="1" ht="12.75" customHeight="1" hidden="1">
      <c r="B87" s="11" t="s">
        <v>70</v>
      </c>
      <c r="C87" s="79" t="s">
        <v>73</v>
      </c>
      <c r="D87" s="188"/>
      <c r="E87" s="94"/>
    </row>
    <row r="88" spans="2:5" s="8" customFormat="1" ht="12.75" customHeight="1" hidden="1">
      <c r="B88" s="11" t="s">
        <v>70</v>
      </c>
      <c r="C88" s="79" t="s">
        <v>74</v>
      </c>
      <c r="D88" s="188"/>
      <c r="E88" s="94"/>
    </row>
    <row r="89" spans="2:5" s="8" customFormat="1" ht="12.75" customHeight="1" hidden="1">
      <c r="B89" s="11" t="s">
        <v>70</v>
      </c>
      <c r="C89" s="79" t="s">
        <v>75</v>
      </c>
      <c r="D89" s="188"/>
      <c r="E89" s="94"/>
    </row>
    <row r="90" spans="2:5" s="8" customFormat="1" ht="12.75" customHeight="1" hidden="1">
      <c r="B90" s="11" t="s">
        <v>70</v>
      </c>
      <c r="C90" s="79" t="s">
        <v>76</v>
      </c>
      <c r="D90" s="188"/>
      <c r="E90" s="94"/>
    </row>
    <row r="91" spans="2:5" s="8" customFormat="1" ht="12.75" customHeight="1" hidden="1">
      <c r="B91" s="11" t="s">
        <v>70</v>
      </c>
      <c r="C91" s="79" t="s">
        <v>77</v>
      </c>
      <c r="D91" s="188"/>
      <c r="E91" s="94"/>
    </row>
    <row r="92" spans="2:5" s="8" customFormat="1" ht="12.75" customHeight="1" hidden="1">
      <c r="B92" s="11" t="s">
        <v>70</v>
      </c>
      <c r="C92" s="79" t="s">
        <v>78</v>
      </c>
      <c r="D92" s="188"/>
      <c r="E92" s="94"/>
    </row>
    <row r="93" spans="2:5" s="8" customFormat="1" ht="12.75" customHeight="1" hidden="1">
      <c r="B93" s="11" t="s">
        <v>70</v>
      </c>
      <c r="C93" s="79" t="s">
        <v>79</v>
      </c>
      <c r="D93" s="188"/>
      <c r="E93" s="93"/>
    </row>
    <row r="94" spans="2:5" s="8" customFormat="1" ht="12.75" customHeight="1" hidden="1">
      <c r="B94" s="11" t="s">
        <v>70</v>
      </c>
      <c r="C94" s="79" t="s">
        <v>80</v>
      </c>
      <c r="D94" s="188"/>
      <c r="E94" s="94"/>
    </row>
    <row r="95" spans="2:5" s="8" customFormat="1" ht="12.75" customHeight="1" hidden="1">
      <c r="B95" s="11" t="s">
        <v>70</v>
      </c>
      <c r="C95" s="79" t="s">
        <v>81</v>
      </c>
      <c r="D95" s="188"/>
      <c r="E95" s="93"/>
    </row>
    <row r="96" spans="2:5" s="8" customFormat="1" ht="12.75" customHeight="1" hidden="1">
      <c r="B96" s="11" t="s">
        <v>70</v>
      </c>
      <c r="C96" s="79" t="s">
        <v>82</v>
      </c>
      <c r="D96" s="188"/>
      <c r="E96" s="94"/>
    </row>
    <row r="97" spans="2:5" s="8" customFormat="1" ht="12.75" customHeight="1" hidden="1">
      <c r="B97" s="11" t="s">
        <v>70</v>
      </c>
      <c r="C97" s="79" t="s">
        <v>83</v>
      </c>
      <c r="D97" s="188"/>
      <c r="E97" s="94"/>
    </row>
    <row r="98" spans="2:5" s="8" customFormat="1" ht="12.75" customHeight="1" hidden="1">
      <c r="B98" s="11" t="s">
        <v>70</v>
      </c>
      <c r="C98" s="79" t="s">
        <v>84</v>
      </c>
      <c r="D98" s="188"/>
      <c r="E98" s="94"/>
    </row>
    <row r="99" spans="2:5" s="8" customFormat="1" ht="12.75" customHeight="1" hidden="1">
      <c r="B99" s="11" t="s">
        <v>70</v>
      </c>
      <c r="C99" s="79" t="s">
        <v>85</v>
      </c>
      <c r="D99" s="188"/>
      <c r="E99" s="94"/>
    </row>
    <row r="100" spans="2:5" s="8" customFormat="1" ht="12.75" customHeight="1" hidden="1">
      <c r="B100" s="11" t="s">
        <v>70</v>
      </c>
      <c r="C100" s="79" t="s">
        <v>86</v>
      </c>
      <c r="D100" s="188"/>
      <c r="E100" s="94"/>
    </row>
    <row r="101" spans="2:5" s="8" customFormat="1" ht="12.75" customHeight="1" hidden="1">
      <c r="B101" s="11" t="s">
        <v>70</v>
      </c>
      <c r="C101" s="79" t="s">
        <v>87</v>
      </c>
      <c r="D101" s="188"/>
      <c r="E101" s="94"/>
    </row>
    <row r="102" spans="2:5" s="8" customFormat="1" ht="12.75" customHeight="1" hidden="1">
      <c r="B102" s="11" t="s">
        <v>70</v>
      </c>
      <c r="C102" s="79" t="s">
        <v>88</v>
      </c>
      <c r="D102" s="188"/>
      <c r="E102" s="94"/>
    </row>
    <row r="103" spans="2:5" s="8" customFormat="1" ht="12.75" customHeight="1" hidden="1">
      <c r="B103" s="11" t="s">
        <v>70</v>
      </c>
      <c r="C103" s="79" t="s">
        <v>89</v>
      </c>
      <c r="D103" s="188"/>
      <c r="E103" s="94"/>
    </row>
    <row r="104" spans="2:5" s="8" customFormat="1" ht="12.75" customHeight="1" hidden="1">
      <c r="B104" s="11" t="s">
        <v>70</v>
      </c>
      <c r="C104" s="79" t="s">
        <v>90</v>
      </c>
      <c r="D104" s="188"/>
      <c r="E104" s="94"/>
    </row>
    <row r="105" spans="2:5" s="8" customFormat="1" ht="12.75" customHeight="1" hidden="1">
      <c r="B105" s="11" t="s">
        <v>70</v>
      </c>
      <c r="C105" s="79" t="s">
        <v>91</v>
      </c>
      <c r="D105" s="188"/>
      <c r="E105" s="93"/>
    </row>
    <row r="106" spans="2:5" s="8" customFormat="1" ht="12.75" customHeight="1" hidden="1">
      <c r="B106" s="11" t="s">
        <v>70</v>
      </c>
      <c r="C106" s="79" t="s">
        <v>92</v>
      </c>
      <c r="D106" s="188"/>
      <c r="E106" s="93"/>
    </row>
    <row r="107" spans="2:5" s="8" customFormat="1" ht="12.75" customHeight="1" hidden="1">
      <c r="B107" s="11" t="s">
        <v>70</v>
      </c>
      <c r="C107" s="79" t="s">
        <v>366</v>
      </c>
      <c r="D107" s="188"/>
      <c r="E107" s="93"/>
    </row>
    <row r="108" spans="2:5" s="8" customFormat="1" ht="12.75" customHeight="1" hidden="1">
      <c r="B108" s="11" t="s">
        <v>70</v>
      </c>
      <c r="C108" s="79" t="s">
        <v>367</v>
      </c>
      <c r="D108" s="188"/>
      <c r="E108" s="93"/>
    </row>
    <row r="109" spans="2:5" s="8" customFormat="1" ht="12.75" customHeight="1" hidden="1">
      <c r="B109" s="11" t="s">
        <v>70</v>
      </c>
      <c r="C109" s="79" t="s">
        <v>368</v>
      </c>
      <c r="D109" s="188"/>
      <c r="E109" s="93"/>
    </row>
    <row r="110" spans="2:5" s="8" customFormat="1" ht="12.75" customHeight="1" hidden="1">
      <c r="B110" s="11" t="s">
        <v>70</v>
      </c>
      <c r="C110" s="79" t="s">
        <v>442</v>
      </c>
      <c r="D110" s="188"/>
      <c r="E110" s="94"/>
    </row>
    <row r="111" spans="2:5" s="8" customFormat="1" ht="12.75" customHeight="1" hidden="1">
      <c r="B111" s="11" t="s">
        <v>93</v>
      </c>
      <c r="C111" s="79" t="s">
        <v>94</v>
      </c>
      <c r="D111" s="188"/>
      <c r="E111" s="94"/>
    </row>
    <row r="112" spans="2:5" s="8" customFormat="1" ht="12.75" customHeight="1" hidden="1">
      <c r="B112" s="11" t="s">
        <v>93</v>
      </c>
      <c r="C112" s="79" t="s">
        <v>95</v>
      </c>
      <c r="D112" s="188"/>
      <c r="E112" s="94"/>
    </row>
    <row r="113" spans="2:5" s="8" customFormat="1" ht="12.75" customHeight="1" hidden="1">
      <c r="B113" s="11" t="s">
        <v>93</v>
      </c>
      <c r="C113" s="79" t="s">
        <v>96</v>
      </c>
      <c r="D113" s="188"/>
      <c r="E113" s="94"/>
    </row>
    <row r="114" spans="2:5" s="8" customFormat="1" ht="12.75" customHeight="1" hidden="1">
      <c r="B114" s="11" t="s">
        <v>93</v>
      </c>
      <c r="C114" s="79" t="s">
        <v>97</v>
      </c>
      <c r="D114" s="188"/>
      <c r="E114" s="94"/>
    </row>
    <row r="115" spans="2:5" s="8" customFormat="1" ht="12.75" customHeight="1" hidden="1">
      <c r="B115" s="11" t="s">
        <v>93</v>
      </c>
      <c r="C115" s="79" t="s">
        <v>98</v>
      </c>
      <c r="D115" s="188"/>
      <c r="E115" s="94"/>
    </row>
    <row r="116" spans="2:5" s="8" customFormat="1" ht="12.75" customHeight="1" hidden="1">
      <c r="B116" s="11" t="s">
        <v>93</v>
      </c>
      <c r="C116" s="79" t="s">
        <v>99</v>
      </c>
      <c r="D116" s="188"/>
      <c r="E116" s="93"/>
    </row>
    <row r="117" spans="2:5" s="8" customFormat="1" ht="12.75" customHeight="1" hidden="1">
      <c r="B117" s="11" t="s">
        <v>93</v>
      </c>
      <c r="C117" s="79" t="s">
        <v>100</v>
      </c>
      <c r="D117" s="188"/>
      <c r="E117" s="94"/>
    </row>
    <row r="118" spans="2:5" s="8" customFormat="1" ht="12.75" customHeight="1" hidden="1">
      <c r="B118" s="11" t="s">
        <v>93</v>
      </c>
      <c r="C118" s="79" t="s">
        <v>101</v>
      </c>
      <c r="D118" s="188"/>
      <c r="E118" s="94"/>
    </row>
    <row r="119" spans="2:5" s="8" customFormat="1" ht="12.75" customHeight="1" hidden="1">
      <c r="B119" s="11" t="s">
        <v>93</v>
      </c>
      <c r="C119" s="79" t="s">
        <v>381</v>
      </c>
      <c r="D119" s="188"/>
      <c r="E119" s="93"/>
    </row>
    <row r="120" spans="2:5" s="8" customFormat="1" ht="12.75" customHeight="1" hidden="1">
      <c r="B120" s="11" t="s">
        <v>93</v>
      </c>
      <c r="C120" s="79" t="s">
        <v>102</v>
      </c>
      <c r="D120" s="188"/>
      <c r="E120" s="93"/>
    </row>
    <row r="121" spans="2:5" s="8" customFormat="1" ht="12.75" customHeight="1" hidden="1">
      <c r="B121" s="11" t="s">
        <v>93</v>
      </c>
      <c r="C121" s="79" t="s">
        <v>369</v>
      </c>
      <c r="D121" s="188"/>
      <c r="E121" s="93"/>
    </row>
    <row r="122" spans="2:5" s="8" customFormat="1" ht="12.75" customHeight="1" hidden="1">
      <c r="B122" s="11" t="s">
        <v>93</v>
      </c>
      <c r="C122" s="79" t="s">
        <v>370</v>
      </c>
      <c r="D122" s="188"/>
      <c r="E122" s="94"/>
    </row>
    <row r="123" spans="2:5" s="8" customFormat="1" ht="12.75" customHeight="1" hidden="1">
      <c r="B123" s="11" t="s">
        <v>103</v>
      </c>
      <c r="C123" s="79" t="s">
        <v>104</v>
      </c>
      <c r="D123" s="188"/>
      <c r="E123" s="94"/>
    </row>
    <row r="124" spans="2:5" s="8" customFormat="1" ht="12.75" customHeight="1" hidden="1">
      <c r="B124" s="11" t="s">
        <v>103</v>
      </c>
      <c r="C124" s="79" t="s">
        <v>105</v>
      </c>
      <c r="D124" s="188"/>
      <c r="E124" s="94"/>
    </row>
    <row r="125" spans="2:5" s="8" customFormat="1" ht="12.75" customHeight="1" hidden="1">
      <c r="B125" s="11" t="s">
        <v>103</v>
      </c>
      <c r="C125" s="79" t="s">
        <v>106</v>
      </c>
      <c r="D125" s="188"/>
      <c r="E125" s="94"/>
    </row>
    <row r="126" spans="2:5" s="8" customFormat="1" ht="12.75" customHeight="1" hidden="1">
      <c r="B126" s="11" t="s">
        <v>103</v>
      </c>
      <c r="C126" s="79" t="s">
        <v>107</v>
      </c>
      <c r="D126" s="188"/>
      <c r="E126" s="93"/>
    </row>
    <row r="127" spans="2:5" s="8" customFormat="1" ht="12.75" customHeight="1" hidden="1">
      <c r="B127" s="11" t="s">
        <v>103</v>
      </c>
      <c r="C127" s="79" t="s">
        <v>108</v>
      </c>
      <c r="D127" s="188"/>
      <c r="E127" s="94"/>
    </row>
    <row r="128" spans="2:5" s="8" customFormat="1" ht="12.75" customHeight="1" hidden="1">
      <c r="B128" s="11" t="s">
        <v>103</v>
      </c>
      <c r="C128" s="79" t="s">
        <v>109</v>
      </c>
      <c r="D128" s="188"/>
      <c r="E128" s="93"/>
    </row>
    <row r="129" spans="2:5" s="8" customFormat="1" ht="12.75" customHeight="1" hidden="1">
      <c r="B129" s="11" t="s">
        <v>103</v>
      </c>
      <c r="C129" s="79" t="s">
        <v>110</v>
      </c>
      <c r="D129" s="188"/>
      <c r="E129" s="94"/>
    </row>
    <row r="130" spans="2:5" s="8" customFormat="1" ht="12.75" customHeight="1" hidden="1">
      <c r="B130" s="11" t="s">
        <v>103</v>
      </c>
      <c r="C130" s="79" t="s">
        <v>111</v>
      </c>
      <c r="D130" s="188"/>
      <c r="E130" s="94"/>
    </row>
    <row r="131" spans="2:5" s="8" customFormat="1" ht="12.75" customHeight="1" hidden="1">
      <c r="B131" s="11" t="s">
        <v>103</v>
      </c>
      <c r="C131" s="79" t="s">
        <v>112</v>
      </c>
      <c r="D131" s="188"/>
      <c r="E131" s="94"/>
    </row>
    <row r="132" spans="2:5" s="8" customFormat="1" ht="12.75" customHeight="1" hidden="1">
      <c r="B132" s="11" t="s">
        <v>103</v>
      </c>
      <c r="C132" s="79" t="s">
        <v>113</v>
      </c>
      <c r="D132" s="188"/>
      <c r="E132" s="94"/>
    </row>
    <row r="133" spans="2:5" s="8" customFormat="1" ht="12.75" customHeight="1" hidden="1">
      <c r="B133" s="11" t="s">
        <v>103</v>
      </c>
      <c r="C133" s="79" t="s">
        <v>431</v>
      </c>
      <c r="D133" s="188"/>
      <c r="E133" s="95"/>
    </row>
    <row r="134" spans="2:5" s="8" customFormat="1" ht="12.75" customHeight="1" hidden="1">
      <c r="B134" s="11" t="s">
        <v>103</v>
      </c>
      <c r="C134" s="79" t="s">
        <v>432</v>
      </c>
      <c r="D134" s="188"/>
      <c r="E134" s="95"/>
    </row>
    <row r="135" spans="2:5" s="8" customFormat="1" ht="12.75" customHeight="1" hidden="1">
      <c r="B135" s="11" t="s">
        <v>103</v>
      </c>
      <c r="C135" s="79" t="s">
        <v>433</v>
      </c>
      <c r="D135" s="188"/>
      <c r="E135" s="95"/>
    </row>
    <row r="136" spans="2:5" s="8" customFormat="1" ht="12.75" customHeight="1" hidden="1">
      <c r="B136" s="11" t="s">
        <v>103</v>
      </c>
      <c r="C136" s="79" t="s">
        <v>434</v>
      </c>
      <c r="D136" s="188"/>
      <c r="E136" s="95"/>
    </row>
    <row r="137" spans="2:5" s="8" customFormat="1" ht="12.75" customHeight="1" hidden="1">
      <c r="B137" s="11" t="s">
        <v>114</v>
      </c>
      <c r="C137" s="79" t="s">
        <v>115</v>
      </c>
      <c r="D137" s="188"/>
      <c r="E137" s="94"/>
    </row>
    <row r="138" spans="2:5" s="8" customFormat="1" ht="12.75" customHeight="1" hidden="1">
      <c r="B138" s="11" t="s">
        <v>114</v>
      </c>
      <c r="C138" s="79" t="s">
        <v>116</v>
      </c>
      <c r="D138" s="188"/>
      <c r="E138" s="94"/>
    </row>
    <row r="139" spans="2:5" s="8" customFormat="1" ht="12.75" customHeight="1" hidden="1">
      <c r="B139" s="11" t="s">
        <v>114</v>
      </c>
      <c r="C139" s="79" t="s">
        <v>117</v>
      </c>
      <c r="D139" s="188"/>
      <c r="E139" s="93"/>
    </row>
    <row r="140" spans="2:5" s="8" customFormat="1" ht="12.75" customHeight="1" hidden="1">
      <c r="B140" s="11" t="s">
        <v>114</v>
      </c>
      <c r="C140" s="79" t="s">
        <v>118</v>
      </c>
      <c r="D140" s="188"/>
      <c r="E140" s="94"/>
    </row>
    <row r="141" spans="2:5" s="8" customFormat="1" ht="12.75" customHeight="1" hidden="1">
      <c r="B141" s="11" t="s">
        <v>114</v>
      </c>
      <c r="C141" s="79" t="s">
        <v>419</v>
      </c>
      <c r="D141" s="188"/>
      <c r="E141" s="93"/>
    </row>
    <row r="142" spans="2:5" s="8" customFormat="1" ht="12.75" customHeight="1" hidden="1">
      <c r="B142" s="11" t="s">
        <v>114</v>
      </c>
      <c r="C142" s="79" t="s">
        <v>420</v>
      </c>
      <c r="D142" s="188"/>
      <c r="E142" s="93"/>
    </row>
    <row r="143" spans="2:5" s="8" customFormat="1" ht="12.75" customHeight="1" hidden="1">
      <c r="B143" s="11" t="s">
        <v>114</v>
      </c>
      <c r="C143" s="79" t="s">
        <v>421</v>
      </c>
      <c r="D143" s="188"/>
      <c r="E143" s="93"/>
    </row>
    <row r="144" spans="2:5" s="8" customFormat="1" ht="12.75" customHeight="1" hidden="1">
      <c r="B144" s="11" t="s">
        <v>114</v>
      </c>
      <c r="C144" s="79" t="s">
        <v>422</v>
      </c>
      <c r="D144" s="188"/>
      <c r="E144" s="93"/>
    </row>
    <row r="145" spans="2:5" s="8" customFormat="1" ht="12.75" customHeight="1" hidden="1">
      <c r="B145" s="11" t="s">
        <v>114</v>
      </c>
      <c r="C145" s="79" t="s">
        <v>489</v>
      </c>
      <c r="D145" s="188"/>
      <c r="E145" s="93"/>
    </row>
    <row r="146" spans="2:5" s="8" customFormat="1" ht="12.75" customHeight="1" hidden="1">
      <c r="B146" s="11" t="s">
        <v>119</v>
      </c>
      <c r="C146" s="79" t="s">
        <v>120</v>
      </c>
      <c r="D146" s="188"/>
      <c r="E146" s="93"/>
    </row>
    <row r="147" spans="2:5" s="8" customFormat="1" ht="12.75" customHeight="1" hidden="1">
      <c r="B147" s="11" t="s">
        <v>119</v>
      </c>
      <c r="C147" s="79" t="s">
        <v>121</v>
      </c>
      <c r="D147" s="188"/>
      <c r="E147" s="94"/>
    </row>
    <row r="148" spans="2:5" s="8" customFormat="1" ht="12.75" customHeight="1" hidden="1">
      <c r="B148" s="11" t="s">
        <v>119</v>
      </c>
      <c r="C148" s="79" t="s">
        <v>122</v>
      </c>
      <c r="D148" s="188"/>
      <c r="E148" s="94"/>
    </row>
    <row r="149" spans="2:5" s="8" customFormat="1" ht="12.75" customHeight="1" hidden="1">
      <c r="B149" s="11" t="s">
        <v>119</v>
      </c>
      <c r="C149" s="79" t="s">
        <v>123</v>
      </c>
      <c r="D149" s="188"/>
      <c r="E149" s="94"/>
    </row>
    <row r="150" spans="2:5" s="8" customFormat="1" ht="12.75" customHeight="1" hidden="1">
      <c r="B150" s="11" t="s">
        <v>119</v>
      </c>
      <c r="C150" s="79" t="s">
        <v>124</v>
      </c>
      <c r="D150" s="188"/>
      <c r="E150" s="93"/>
    </row>
    <row r="151" spans="2:5" s="8" customFormat="1" ht="12.75" customHeight="1" hidden="1">
      <c r="B151" s="11" t="s">
        <v>119</v>
      </c>
      <c r="C151" s="79" t="s">
        <v>125</v>
      </c>
      <c r="D151" s="188"/>
      <c r="E151" s="94"/>
    </row>
    <row r="152" spans="2:5" s="8" customFormat="1" ht="12.75" customHeight="1" hidden="1">
      <c r="B152" s="11" t="s">
        <v>119</v>
      </c>
      <c r="C152" s="79" t="s">
        <v>435</v>
      </c>
      <c r="D152" s="188"/>
      <c r="E152" s="94"/>
    </row>
    <row r="153" spans="2:5" s="8" customFormat="1" ht="12.75" customHeight="1" hidden="1">
      <c r="B153" s="11" t="s">
        <v>119</v>
      </c>
      <c r="C153" s="79" t="s">
        <v>443</v>
      </c>
      <c r="D153" s="188"/>
      <c r="E153" s="94"/>
    </row>
    <row r="154" spans="2:5" s="8" customFormat="1" ht="12.75" customHeight="1" hidden="1">
      <c r="B154" s="11" t="s">
        <v>126</v>
      </c>
      <c r="C154" s="79" t="s">
        <v>127</v>
      </c>
      <c r="D154" s="188"/>
      <c r="E154" s="95"/>
    </row>
    <row r="155" spans="2:5" s="8" customFormat="1" ht="12.75" customHeight="1" hidden="1">
      <c r="B155" s="11" t="s">
        <v>126</v>
      </c>
      <c r="C155" s="79" t="s">
        <v>128</v>
      </c>
      <c r="D155" s="188"/>
      <c r="E155" s="94"/>
    </row>
    <row r="156" spans="2:5" s="8" customFormat="1" ht="12.75" customHeight="1" hidden="1">
      <c r="B156" s="11" t="s">
        <v>126</v>
      </c>
      <c r="C156" s="79" t="s">
        <v>129</v>
      </c>
      <c r="D156" s="188"/>
      <c r="E156" s="94"/>
    </row>
    <row r="157" spans="2:5" s="8" customFormat="1" ht="12.75" customHeight="1" hidden="1">
      <c r="B157" s="11" t="s">
        <v>126</v>
      </c>
      <c r="C157" s="79" t="s">
        <v>130</v>
      </c>
      <c r="D157" s="188"/>
      <c r="E157" s="94"/>
    </row>
    <row r="158" spans="2:5" s="8" customFormat="1" ht="12.75" customHeight="1" hidden="1">
      <c r="B158" s="11" t="s">
        <v>126</v>
      </c>
      <c r="C158" s="79" t="s">
        <v>131</v>
      </c>
      <c r="D158" s="188"/>
      <c r="E158" s="93"/>
    </row>
    <row r="159" spans="2:5" s="8" customFormat="1" ht="12.75" customHeight="1" hidden="1">
      <c r="B159" s="11" t="s">
        <v>126</v>
      </c>
      <c r="C159" s="79" t="s">
        <v>423</v>
      </c>
      <c r="D159" s="188"/>
      <c r="E159" s="93"/>
    </row>
    <row r="160" spans="2:5" s="8" customFormat="1" ht="12.75" customHeight="1" hidden="1">
      <c r="B160" s="11" t="s">
        <v>126</v>
      </c>
      <c r="C160" s="79" t="s">
        <v>424</v>
      </c>
      <c r="D160" s="188"/>
      <c r="E160" s="94"/>
    </row>
    <row r="161" spans="2:5" s="8" customFormat="1" ht="12.75" customHeight="1" hidden="1">
      <c r="B161" s="11" t="s">
        <v>126</v>
      </c>
      <c r="C161" s="79" t="s">
        <v>425</v>
      </c>
      <c r="D161" s="188"/>
      <c r="E161" s="94"/>
    </row>
    <row r="162" spans="2:5" s="8" customFormat="1" ht="12.75" customHeight="1" hidden="1">
      <c r="B162" s="11" t="s">
        <v>126</v>
      </c>
      <c r="C162" s="79" t="s">
        <v>430</v>
      </c>
      <c r="D162" s="188"/>
      <c r="E162" s="94"/>
    </row>
    <row r="163" spans="2:5" s="8" customFormat="1" ht="12.75" customHeight="1" hidden="1">
      <c r="B163" s="11" t="s">
        <v>126</v>
      </c>
      <c r="C163" s="79" t="s">
        <v>437</v>
      </c>
      <c r="D163" s="188"/>
      <c r="E163" s="94"/>
    </row>
    <row r="164" spans="2:5" s="8" customFormat="1" ht="12.75" customHeight="1" hidden="1">
      <c r="B164" s="11" t="s">
        <v>126</v>
      </c>
      <c r="C164" s="79" t="s">
        <v>517</v>
      </c>
      <c r="D164" s="188"/>
      <c r="E164" s="94"/>
    </row>
    <row r="165" spans="2:5" s="8" customFormat="1" ht="12.75" customHeight="1" hidden="1">
      <c r="B165" s="11" t="s">
        <v>126</v>
      </c>
      <c r="C165" s="79" t="s">
        <v>518</v>
      </c>
      <c r="D165" s="188"/>
      <c r="E165" s="93"/>
    </row>
    <row r="166" spans="2:5" s="8" customFormat="1" ht="12.75" customHeight="1" hidden="1">
      <c r="B166" s="11" t="s">
        <v>132</v>
      </c>
      <c r="C166" s="79" t="s">
        <v>133</v>
      </c>
      <c r="D166" s="188"/>
      <c r="E166" s="94"/>
    </row>
    <row r="167" spans="2:5" s="8" customFormat="1" ht="12.75" customHeight="1" hidden="1">
      <c r="B167" s="11" t="s">
        <v>132</v>
      </c>
      <c r="C167" s="79" t="s">
        <v>134</v>
      </c>
      <c r="D167" s="188"/>
      <c r="E167" s="94"/>
    </row>
    <row r="168" spans="2:5" s="8" customFormat="1" ht="12.75" customHeight="1" hidden="1">
      <c r="B168" s="11" t="s">
        <v>132</v>
      </c>
      <c r="C168" s="79" t="s">
        <v>135</v>
      </c>
      <c r="D168" s="188"/>
      <c r="E168" s="94"/>
    </row>
    <row r="169" spans="2:5" s="8" customFormat="1" ht="12.75" customHeight="1" hidden="1">
      <c r="B169" s="11" t="s">
        <v>132</v>
      </c>
      <c r="C169" s="79" t="s">
        <v>136</v>
      </c>
      <c r="D169" s="188"/>
      <c r="E169" s="94"/>
    </row>
    <row r="170" spans="2:5" s="8" customFormat="1" ht="12.75" customHeight="1" hidden="1">
      <c r="B170" s="11" t="s">
        <v>132</v>
      </c>
      <c r="C170" s="79" t="s">
        <v>137</v>
      </c>
      <c r="D170" s="188"/>
      <c r="E170" s="94"/>
    </row>
    <row r="171" spans="2:5" s="8" customFormat="1" ht="12.75" customHeight="1" hidden="1">
      <c r="B171" s="11" t="s">
        <v>132</v>
      </c>
      <c r="C171" s="79" t="s">
        <v>138</v>
      </c>
      <c r="D171" s="188"/>
      <c r="E171" s="94"/>
    </row>
    <row r="172" spans="2:5" s="8" customFormat="1" ht="12.75" customHeight="1" hidden="1">
      <c r="B172" s="11" t="s">
        <v>132</v>
      </c>
      <c r="C172" s="79" t="s">
        <v>139</v>
      </c>
      <c r="D172" s="188"/>
      <c r="E172" s="94"/>
    </row>
    <row r="173" spans="2:5" s="8" customFormat="1" ht="12.75" customHeight="1" hidden="1">
      <c r="B173" s="11" t="s">
        <v>132</v>
      </c>
      <c r="C173" s="79" t="s">
        <v>140</v>
      </c>
      <c r="D173" s="188"/>
      <c r="E173" s="94"/>
    </row>
    <row r="174" spans="2:5" s="8" customFormat="1" ht="12.75" customHeight="1" hidden="1">
      <c r="B174" s="11" t="s">
        <v>132</v>
      </c>
      <c r="C174" s="79" t="s">
        <v>141</v>
      </c>
      <c r="D174" s="188"/>
      <c r="E174" s="94"/>
    </row>
    <row r="175" spans="2:5" s="8" customFormat="1" ht="12.75" customHeight="1" hidden="1">
      <c r="B175" s="11" t="s">
        <v>132</v>
      </c>
      <c r="C175" s="79" t="s">
        <v>142</v>
      </c>
      <c r="D175" s="188"/>
      <c r="E175" s="94"/>
    </row>
    <row r="176" spans="2:5" s="8" customFormat="1" ht="12.75" customHeight="1" hidden="1">
      <c r="B176" s="11" t="s">
        <v>132</v>
      </c>
      <c r="C176" s="79" t="s">
        <v>143</v>
      </c>
      <c r="D176" s="188"/>
      <c r="E176" s="93"/>
    </row>
    <row r="177" spans="2:5" s="8" customFormat="1" ht="12.75" customHeight="1" hidden="1">
      <c r="B177" s="11" t="s">
        <v>132</v>
      </c>
      <c r="C177" s="79" t="s">
        <v>144</v>
      </c>
      <c r="D177" s="188"/>
      <c r="E177" s="93"/>
    </row>
    <row r="178" spans="2:5" s="8" customFormat="1" ht="12.75" customHeight="1" hidden="1">
      <c r="B178" s="11" t="s">
        <v>132</v>
      </c>
      <c r="C178" s="79" t="s">
        <v>145</v>
      </c>
      <c r="D178" s="188"/>
      <c r="E178" s="94"/>
    </row>
    <row r="179" spans="2:5" s="8" customFormat="1" ht="12.75" customHeight="1" hidden="1">
      <c r="B179" s="11" t="s">
        <v>132</v>
      </c>
      <c r="C179" s="79" t="s">
        <v>146</v>
      </c>
      <c r="D179" s="188"/>
      <c r="E179" s="93"/>
    </row>
    <row r="180" spans="2:5" s="8" customFormat="1" ht="12.75" customHeight="1" hidden="1">
      <c r="B180" s="11" t="s">
        <v>147</v>
      </c>
      <c r="C180" s="79" t="s">
        <v>148</v>
      </c>
      <c r="D180" s="188"/>
      <c r="E180" s="94"/>
    </row>
    <row r="181" spans="2:5" s="8" customFormat="1" ht="12.75" customHeight="1" hidden="1">
      <c r="B181" s="11" t="s">
        <v>147</v>
      </c>
      <c r="C181" s="79" t="s">
        <v>149</v>
      </c>
      <c r="D181" s="188"/>
      <c r="E181" s="94"/>
    </row>
    <row r="182" spans="2:5" s="8" customFormat="1" ht="12.75" customHeight="1" hidden="1">
      <c r="B182" s="11" t="s">
        <v>147</v>
      </c>
      <c r="C182" s="79" t="s">
        <v>150</v>
      </c>
      <c r="D182" s="188"/>
      <c r="E182" s="93"/>
    </row>
    <row r="183" spans="2:5" s="8" customFormat="1" ht="12.75" customHeight="1" hidden="1">
      <c r="B183" s="11" t="s">
        <v>147</v>
      </c>
      <c r="C183" s="79" t="s">
        <v>151</v>
      </c>
      <c r="D183" s="188"/>
      <c r="E183" s="94"/>
    </row>
    <row r="184" spans="2:5" s="8" customFormat="1" ht="12.75" customHeight="1" hidden="1">
      <c r="B184" s="11" t="s">
        <v>147</v>
      </c>
      <c r="C184" s="79" t="s">
        <v>152</v>
      </c>
      <c r="D184" s="188"/>
      <c r="E184" s="94"/>
    </row>
    <row r="185" spans="2:5" s="8" customFormat="1" ht="12.75" customHeight="1" hidden="1">
      <c r="B185" s="11" t="s">
        <v>147</v>
      </c>
      <c r="C185" s="79" t="s">
        <v>153</v>
      </c>
      <c r="D185" s="188"/>
      <c r="E185" s="93"/>
    </row>
    <row r="186" spans="2:5" s="8" customFormat="1" ht="12.75" customHeight="1" hidden="1">
      <c r="B186" s="11" t="s">
        <v>147</v>
      </c>
      <c r="C186" s="79" t="s">
        <v>154</v>
      </c>
      <c r="D186" s="188"/>
      <c r="E186" s="93"/>
    </row>
    <row r="187" spans="2:5" s="8" customFormat="1" ht="12.75" customHeight="1" hidden="1">
      <c r="B187" s="11" t="s">
        <v>147</v>
      </c>
      <c r="C187" s="79" t="s">
        <v>155</v>
      </c>
      <c r="D187" s="188"/>
      <c r="E187" s="93"/>
    </row>
    <row r="188" spans="2:5" s="8" customFormat="1" ht="12.75" customHeight="1" hidden="1">
      <c r="B188" s="11" t="s">
        <v>147</v>
      </c>
      <c r="C188" s="79" t="s">
        <v>156</v>
      </c>
      <c r="D188" s="188"/>
      <c r="E188" s="93"/>
    </row>
    <row r="189" spans="2:5" s="8" customFormat="1" ht="12.75" customHeight="1" hidden="1">
      <c r="B189" s="11" t="s">
        <v>147</v>
      </c>
      <c r="C189" s="79" t="s">
        <v>444</v>
      </c>
      <c r="D189" s="188"/>
      <c r="E189" s="93"/>
    </row>
    <row r="190" spans="2:5" s="8" customFormat="1" ht="12.75" customHeight="1" hidden="1">
      <c r="B190" s="11" t="s">
        <v>147</v>
      </c>
      <c r="C190" s="79" t="s">
        <v>445</v>
      </c>
      <c r="D190" s="188"/>
      <c r="E190" s="94"/>
    </row>
    <row r="191" spans="2:5" s="8" customFormat="1" ht="12.75" customHeight="1" hidden="1">
      <c r="B191" s="11" t="s">
        <v>147</v>
      </c>
      <c r="C191" s="79" t="s">
        <v>446</v>
      </c>
      <c r="D191" s="188"/>
      <c r="E191" s="94"/>
    </row>
    <row r="192" spans="2:5" s="8" customFormat="1" ht="12.75" customHeight="1" hidden="1">
      <c r="B192" s="11" t="s">
        <v>157</v>
      </c>
      <c r="C192" s="79" t="s">
        <v>158</v>
      </c>
      <c r="D192" s="188"/>
      <c r="E192" s="94"/>
    </row>
    <row r="193" spans="2:5" s="8" customFormat="1" ht="12.75" customHeight="1" hidden="1">
      <c r="B193" s="11" t="s">
        <v>157</v>
      </c>
      <c r="C193" s="79" t="s">
        <v>159</v>
      </c>
      <c r="D193" s="188"/>
      <c r="E193" s="94"/>
    </row>
    <row r="194" spans="2:5" s="8" customFormat="1" ht="12.75" customHeight="1" hidden="1">
      <c r="B194" s="11" t="s">
        <v>157</v>
      </c>
      <c r="C194" s="79" t="s">
        <v>160</v>
      </c>
      <c r="D194" s="188"/>
      <c r="E194" s="94"/>
    </row>
    <row r="195" spans="2:5" s="8" customFormat="1" ht="12.75" customHeight="1" hidden="1">
      <c r="B195" s="11" t="s">
        <v>157</v>
      </c>
      <c r="C195" s="79" t="s">
        <v>161</v>
      </c>
      <c r="D195" s="188"/>
      <c r="E195" s="94"/>
    </row>
    <row r="196" spans="2:5" s="8" customFormat="1" ht="12.75" customHeight="1" hidden="1">
      <c r="B196" s="11" t="s">
        <v>157</v>
      </c>
      <c r="C196" s="79" t="s">
        <v>162</v>
      </c>
      <c r="D196" s="188"/>
      <c r="E196" s="94"/>
    </row>
    <row r="197" spans="2:5" s="8" customFormat="1" ht="12.75" customHeight="1" hidden="1">
      <c r="B197" s="11" t="s">
        <v>157</v>
      </c>
      <c r="C197" s="79" t="s">
        <v>548</v>
      </c>
      <c r="D197" s="188"/>
      <c r="E197" s="94"/>
    </row>
    <row r="198" spans="2:5" s="8" customFormat="1" ht="12.75" customHeight="1" hidden="1">
      <c r="B198" s="11" t="s">
        <v>157</v>
      </c>
      <c r="C198" s="79" t="s">
        <v>549</v>
      </c>
      <c r="D198" s="188"/>
      <c r="E198" s="94"/>
    </row>
    <row r="199" spans="2:5" s="8" customFormat="1" ht="12.75" customHeight="1" hidden="1">
      <c r="B199" s="11" t="s">
        <v>163</v>
      </c>
      <c r="C199" s="79" t="s">
        <v>164</v>
      </c>
      <c r="D199" s="188"/>
      <c r="E199" s="94"/>
    </row>
    <row r="200" spans="2:5" s="8" customFormat="1" ht="12.75" customHeight="1" hidden="1">
      <c r="B200" s="11" t="s">
        <v>163</v>
      </c>
      <c r="C200" s="79" t="s">
        <v>165</v>
      </c>
      <c r="D200" s="188"/>
      <c r="E200" s="94"/>
    </row>
    <row r="201" spans="2:5" s="8" customFormat="1" ht="12.75" customHeight="1" hidden="1">
      <c r="B201" s="11" t="s">
        <v>163</v>
      </c>
      <c r="C201" s="79" t="s">
        <v>166</v>
      </c>
      <c r="D201" s="188"/>
      <c r="E201" s="93"/>
    </row>
    <row r="202" spans="2:5" s="8" customFormat="1" ht="12.75" customHeight="1" hidden="1">
      <c r="B202" s="11" t="s">
        <v>163</v>
      </c>
      <c r="C202" s="79" t="s">
        <v>167</v>
      </c>
      <c r="D202" s="188"/>
      <c r="E202" s="93"/>
    </row>
    <row r="203" spans="2:5" s="8" customFormat="1" ht="12.75" customHeight="1" hidden="1">
      <c r="B203" s="11" t="s">
        <v>163</v>
      </c>
      <c r="C203" s="79" t="s">
        <v>168</v>
      </c>
      <c r="D203" s="188"/>
      <c r="E203" s="94"/>
    </row>
    <row r="204" spans="2:5" s="8" customFormat="1" ht="12.75" customHeight="1" hidden="1">
      <c r="B204" s="11" t="s">
        <v>163</v>
      </c>
      <c r="C204" s="79" t="s">
        <v>169</v>
      </c>
      <c r="D204" s="188"/>
      <c r="E204" s="94"/>
    </row>
    <row r="205" spans="2:5" s="8" customFormat="1" ht="12.75" customHeight="1" hidden="1">
      <c r="B205" s="11" t="s">
        <v>170</v>
      </c>
      <c r="C205" s="79" t="s">
        <v>171</v>
      </c>
      <c r="D205" s="188"/>
      <c r="E205" s="94"/>
    </row>
    <row r="206" spans="2:5" s="8" customFormat="1" ht="12.75" customHeight="1" hidden="1">
      <c r="B206" s="11" t="s">
        <v>170</v>
      </c>
      <c r="C206" s="79" t="s">
        <v>172</v>
      </c>
      <c r="D206" s="188"/>
      <c r="E206" s="93"/>
    </row>
    <row r="207" spans="2:5" s="8" customFormat="1" ht="12.75" customHeight="1" hidden="1">
      <c r="B207" s="11" t="s">
        <v>170</v>
      </c>
      <c r="C207" s="79" t="s">
        <v>173</v>
      </c>
      <c r="D207" s="188"/>
      <c r="E207" s="96"/>
    </row>
    <row r="208" spans="2:5" s="8" customFormat="1" ht="12.75" customHeight="1" hidden="1">
      <c r="B208" s="11" t="s">
        <v>170</v>
      </c>
      <c r="C208" s="12" t="s">
        <v>174</v>
      </c>
      <c r="D208" s="189"/>
      <c r="E208" s="94"/>
    </row>
    <row r="209" spans="2:5" s="8" customFormat="1" ht="12.75" customHeight="1" hidden="1">
      <c r="B209" s="11" t="s">
        <v>175</v>
      </c>
      <c r="C209" s="79" t="s">
        <v>176</v>
      </c>
      <c r="D209" s="188"/>
      <c r="E209" s="93"/>
    </row>
    <row r="210" spans="2:5" s="8" customFormat="1" ht="12.75" customHeight="1" hidden="1">
      <c r="B210" s="11" t="s">
        <v>175</v>
      </c>
      <c r="C210" s="79" t="s">
        <v>177</v>
      </c>
      <c r="D210" s="188"/>
      <c r="E210" s="93"/>
    </row>
    <row r="211" spans="2:5" s="8" customFormat="1" ht="12.75" customHeight="1" hidden="1">
      <c r="B211" s="11" t="s">
        <v>175</v>
      </c>
      <c r="C211" s="79" t="s">
        <v>178</v>
      </c>
      <c r="D211" s="188"/>
      <c r="E211" s="94"/>
    </row>
    <row r="212" spans="2:5" s="8" customFormat="1" ht="12.75" customHeight="1" hidden="1">
      <c r="B212" s="11" t="s">
        <v>175</v>
      </c>
      <c r="C212" s="79" t="s">
        <v>179</v>
      </c>
      <c r="D212" s="188"/>
      <c r="E212" s="93"/>
    </row>
    <row r="213" spans="2:5" s="8" customFormat="1" ht="12.75" customHeight="1" hidden="1">
      <c r="B213" s="11" t="s">
        <v>175</v>
      </c>
      <c r="C213" s="79" t="s">
        <v>383</v>
      </c>
      <c r="D213" s="188"/>
      <c r="E213" s="93"/>
    </row>
    <row r="214" spans="2:5" s="8" customFormat="1" ht="12.75" customHeight="1" hidden="1">
      <c r="B214" s="11" t="s">
        <v>175</v>
      </c>
      <c r="C214" s="79" t="s">
        <v>384</v>
      </c>
      <c r="D214" s="188"/>
      <c r="E214" s="94"/>
    </row>
    <row r="215" spans="2:5" s="8" customFormat="1" ht="12.75" customHeight="1" hidden="1">
      <c r="B215" s="11" t="s">
        <v>175</v>
      </c>
      <c r="C215" s="79" t="s">
        <v>540</v>
      </c>
      <c r="D215" s="188"/>
      <c r="E215" s="94"/>
    </row>
    <row r="216" spans="2:5" s="8" customFormat="1" ht="12.75" customHeight="1" hidden="1">
      <c r="B216" s="11" t="s">
        <v>175</v>
      </c>
      <c r="C216" s="79" t="s">
        <v>541</v>
      </c>
      <c r="D216" s="188"/>
      <c r="E216" s="94"/>
    </row>
    <row r="217" spans="2:5" s="8" customFormat="1" ht="12.75" customHeight="1" hidden="1">
      <c r="B217" s="11" t="s">
        <v>175</v>
      </c>
      <c r="C217" s="79" t="s">
        <v>542</v>
      </c>
      <c r="D217" s="188"/>
      <c r="E217" s="94"/>
    </row>
    <row r="218" spans="2:5" s="8" customFormat="1" ht="12.75" customHeight="1" hidden="1">
      <c r="B218" s="11" t="s">
        <v>175</v>
      </c>
      <c r="C218" s="79" t="s">
        <v>566</v>
      </c>
      <c r="D218" s="188"/>
      <c r="E218" s="94"/>
    </row>
    <row r="219" spans="2:5" s="8" customFormat="1" ht="12.75" customHeight="1" hidden="1">
      <c r="B219" s="11" t="s">
        <v>180</v>
      </c>
      <c r="C219" s="79" t="s">
        <v>181</v>
      </c>
      <c r="D219" s="188"/>
      <c r="E219" s="94"/>
    </row>
    <row r="220" spans="2:5" s="8" customFormat="1" ht="12.75" customHeight="1" hidden="1">
      <c r="B220" s="11" t="s">
        <v>180</v>
      </c>
      <c r="C220" s="79" t="s">
        <v>182</v>
      </c>
      <c r="D220" s="188"/>
      <c r="E220" s="93"/>
    </row>
    <row r="221" spans="2:5" s="8" customFormat="1" ht="12.75" customHeight="1" hidden="1">
      <c r="B221" s="11" t="s">
        <v>440</v>
      </c>
      <c r="C221" s="79" t="s">
        <v>183</v>
      </c>
      <c r="D221" s="188"/>
      <c r="E221" s="94"/>
    </row>
    <row r="222" spans="2:5" s="8" customFormat="1" ht="12.75" customHeight="1" hidden="1">
      <c r="B222" s="11" t="s">
        <v>180</v>
      </c>
      <c r="C222" s="79" t="s">
        <v>184</v>
      </c>
      <c r="D222" s="188"/>
      <c r="E222" s="94"/>
    </row>
    <row r="223" spans="2:5" s="8" customFormat="1" ht="12.75" customHeight="1" hidden="1">
      <c r="B223" s="11" t="s">
        <v>180</v>
      </c>
      <c r="C223" s="79" t="s">
        <v>185</v>
      </c>
      <c r="D223" s="188"/>
      <c r="E223" s="93"/>
    </row>
    <row r="224" spans="2:5" s="8" customFormat="1" ht="12.75" customHeight="1" hidden="1">
      <c r="B224" s="11" t="s">
        <v>180</v>
      </c>
      <c r="C224" s="79" t="s">
        <v>186</v>
      </c>
      <c r="D224" s="188"/>
      <c r="E224" s="94"/>
    </row>
    <row r="225" spans="2:5" s="8" customFormat="1" ht="12.75" customHeight="1" hidden="1">
      <c r="B225" s="11" t="s">
        <v>440</v>
      </c>
      <c r="C225" s="79" t="s">
        <v>187</v>
      </c>
      <c r="D225" s="188"/>
      <c r="E225" s="94"/>
    </row>
    <row r="226" spans="2:5" s="8" customFormat="1" ht="12.75" customHeight="1" hidden="1">
      <c r="B226" s="11" t="s">
        <v>180</v>
      </c>
      <c r="C226" s="79" t="s">
        <v>188</v>
      </c>
      <c r="D226" s="188"/>
      <c r="E226" s="94"/>
    </row>
    <row r="227" spans="2:5" s="8" customFormat="1" ht="12.75" customHeight="1" hidden="1">
      <c r="B227" s="11" t="s">
        <v>180</v>
      </c>
      <c r="C227" s="79" t="s">
        <v>189</v>
      </c>
      <c r="D227" s="188"/>
      <c r="E227" s="93"/>
    </row>
    <row r="228" spans="2:5" s="8" customFormat="1" ht="12.75" customHeight="1" hidden="1">
      <c r="B228" s="11" t="s">
        <v>440</v>
      </c>
      <c r="C228" s="79" t="s">
        <v>438</v>
      </c>
      <c r="D228" s="188"/>
      <c r="E228" s="93"/>
    </row>
    <row r="229" spans="2:5" s="8" customFormat="1" ht="12.75" customHeight="1" hidden="1">
      <c r="B229" s="11" t="s">
        <v>440</v>
      </c>
      <c r="C229" s="79" t="s">
        <v>447</v>
      </c>
      <c r="D229" s="188"/>
      <c r="E229" s="94"/>
    </row>
    <row r="230" spans="2:5" s="8" customFormat="1" ht="12.75" customHeight="1" hidden="1">
      <c r="B230" s="11" t="s">
        <v>180</v>
      </c>
      <c r="C230" s="79" t="s">
        <v>543</v>
      </c>
      <c r="D230" s="188"/>
      <c r="E230" s="94"/>
    </row>
    <row r="231" spans="2:5" s="8" customFormat="1" ht="12.75" customHeight="1" hidden="1">
      <c r="B231" s="11" t="s">
        <v>180</v>
      </c>
      <c r="C231" s="79" t="s">
        <v>544</v>
      </c>
      <c r="D231" s="188"/>
      <c r="E231" s="94"/>
    </row>
    <row r="232" spans="2:5" s="8" customFormat="1" ht="12.75" customHeight="1" hidden="1">
      <c r="B232" s="11" t="s">
        <v>440</v>
      </c>
      <c r="C232" s="79" t="s">
        <v>570</v>
      </c>
      <c r="D232" s="188"/>
      <c r="E232" s="94"/>
    </row>
    <row r="233" spans="2:5" s="8" customFormat="1" ht="12.75" customHeight="1" hidden="1">
      <c r="B233" s="11" t="s">
        <v>190</v>
      </c>
      <c r="C233" s="79" t="s">
        <v>191</v>
      </c>
      <c r="D233" s="190"/>
      <c r="E233" s="94"/>
    </row>
    <row r="234" spans="2:5" s="8" customFormat="1" ht="12.75" customHeight="1" hidden="1">
      <c r="B234" s="11" t="s">
        <v>190</v>
      </c>
      <c r="C234" s="79" t="s">
        <v>192</v>
      </c>
      <c r="D234" s="188"/>
      <c r="E234" s="93"/>
    </row>
    <row r="235" spans="2:5" s="8" customFormat="1" ht="12.75" customHeight="1" hidden="1">
      <c r="B235" s="11" t="s">
        <v>190</v>
      </c>
      <c r="C235" s="79" t="s">
        <v>193</v>
      </c>
      <c r="D235" s="188"/>
      <c r="E235" s="94"/>
    </row>
    <row r="236" spans="2:5" s="8" customFormat="1" ht="12.75" customHeight="1" hidden="1">
      <c r="B236" s="11" t="s">
        <v>190</v>
      </c>
      <c r="C236" s="79" t="s">
        <v>194</v>
      </c>
      <c r="D236" s="188"/>
      <c r="E236" s="94"/>
    </row>
    <row r="237" spans="2:5" s="8" customFormat="1" ht="12.75" customHeight="1" hidden="1">
      <c r="B237" s="11" t="s">
        <v>190</v>
      </c>
      <c r="C237" s="79" t="s">
        <v>195</v>
      </c>
      <c r="D237" s="188"/>
      <c r="E237" s="94"/>
    </row>
    <row r="238" spans="2:5" s="8" customFormat="1" ht="12.75" customHeight="1" hidden="1">
      <c r="B238" s="11" t="s">
        <v>190</v>
      </c>
      <c r="C238" s="79" t="s">
        <v>196</v>
      </c>
      <c r="D238" s="188"/>
      <c r="E238" s="94"/>
    </row>
    <row r="239" spans="2:5" s="8" customFormat="1" ht="12.75" customHeight="1" hidden="1">
      <c r="B239" s="11" t="s">
        <v>190</v>
      </c>
      <c r="C239" s="79" t="s">
        <v>197</v>
      </c>
      <c r="D239" s="188"/>
      <c r="E239" s="94"/>
    </row>
    <row r="240" spans="2:5" s="8" customFormat="1" ht="12.75" customHeight="1" hidden="1">
      <c r="B240" s="11" t="s">
        <v>190</v>
      </c>
      <c r="C240" s="79" t="s">
        <v>198</v>
      </c>
      <c r="D240" s="188"/>
      <c r="E240" s="94"/>
    </row>
    <row r="241" spans="2:5" s="8" customFormat="1" ht="12.75" customHeight="1" hidden="1">
      <c r="B241" s="11" t="s">
        <v>190</v>
      </c>
      <c r="C241" s="79" t="s">
        <v>490</v>
      </c>
      <c r="D241" s="188"/>
      <c r="E241" s="94"/>
    </row>
    <row r="242" spans="2:5" s="8" customFormat="1" ht="12.75" customHeight="1" hidden="1">
      <c r="B242" s="155" t="s">
        <v>190</v>
      </c>
      <c r="C242" s="79" t="s">
        <v>519</v>
      </c>
      <c r="D242" s="188"/>
      <c r="E242" s="94"/>
    </row>
    <row r="243" spans="2:5" s="8" customFormat="1" ht="12.75" customHeight="1" hidden="1">
      <c r="B243" s="11" t="s">
        <v>199</v>
      </c>
      <c r="C243" s="79" t="s">
        <v>200</v>
      </c>
      <c r="D243" s="188"/>
      <c r="E243" s="94"/>
    </row>
    <row r="244" spans="2:5" s="8" customFormat="1" ht="12.75" customHeight="1" hidden="1">
      <c r="B244" s="11" t="s">
        <v>199</v>
      </c>
      <c r="C244" s="79" t="s">
        <v>201</v>
      </c>
      <c r="D244" s="188"/>
      <c r="E244" s="94"/>
    </row>
    <row r="245" spans="2:5" s="8" customFormat="1" ht="12.75" customHeight="1" hidden="1">
      <c r="B245" s="11" t="s">
        <v>199</v>
      </c>
      <c r="C245" s="79" t="s">
        <v>202</v>
      </c>
      <c r="D245" s="188"/>
      <c r="E245" s="94"/>
    </row>
    <row r="246" spans="2:5" s="8" customFormat="1" ht="12.75" customHeight="1" hidden="1">
      <c r="B246" s="11" t="s">
        <v>199</v>
      </c>
      <c r="C246" s="79" t="s">
        <v>203</v>
      </c>
      <c r="D246" s="188"/>
      <c r="E246" s="94"/>
    </row>
    <row r="247" spans="2:5" s="8" customFormat="1" ht="12.75" customHeight="1" hidden="1">
      <c r="B247" s="11" t="s">
        <v>199</v>
      </c>
      <c r="C247" s="79" t="s">
        <v>204</v>
      </c>
      <c r="D247" s="188"/>
      <c r="E247" s="94"/>
    </row>
    <row r="248" spans="2:5" s="8" customFormat="1" ht="12.75" customHeight="1" hidden="1">
      <c r="B248" s="11" t="s">
        <v>199</v>
      </c>
      <c r="C248" s="79" t="s">
        <v>205</v>
      </c>
      <c r="D248" s="188"/>
      <c r="E248" s="94"/>
    </row>
    <row r="249" spans="2:5" s="8" customFormat="1" ht="12.75" customHeight="1" hidden="1">
      <c r="B249" s="11" t="s">
        <v>199</v>
      </c>
      <c r="C249" s="79" t="s">
        <v>206</v>
      </c>
      <c r="D249" s="188"/>
      <c r="E249" s="94"/>
    </row>
    <row r="250" spans="2:5" s="8" customFormat="1" ht="12.75" customHeight="1" hidden="1">
      <c r="B250" s="11" t="s">
        <v>199</v>
      </c>
      <c r="C250" s="79" t="s">
        <v>207</v>
      </c>
      <c r="D250" s="188"/>
      <c r="E250" s="94"/>
    </row>
    <row r="251" spans="2:5" s="8" customFormat="1" ht="12.75" customHeight="1" hidden="1">
      <c r="B251" s="11" t="s">
        <v>199</v>
      </c>
      <c r="C251" s="79" t="s">
        <v>208</v>
      </c>
      <c r="D251" s="188"/>
      <c r="E251" s="94"/>
    </row>
    <row r="252" spans="2:5" s="8" customFormat="1" ht="12.75" customHeight="1" hidden="1">
      <c r="B252" s="11" t="s">
        <v>199</v>
      </c>
      <c r="C252" s="79" t="s">
        <v>209</v>
      </c>
      <c r="D252" s="188"/>
      <c r="E252" s="94"/>
    </row>
    <row r="253" spans="2:5" s="8" customFormat="1" ht="12.75" customHeight="1" hidden="1">
      <c r="B253" s="11" t="s">
        <v>199</v>
      </c>
      <c r="C253" s="79" t="s">
        <v>210</v>
      </c>
      <c r="D253" s="188"/>
      <c r="E253" s="94"/>
    </row>
    <row r="254" spans="2:5" s="8" customFormat="1" ht="12.75" customHeight="1" hidden="1">
      <c r="B254" s="11" t="s">
        <v>199</v>
      </c>
      <c r="C254" s="79" t="s">
        <v>211</v>
      </c>
      <c r="D254" s="188"/>
      <c r="E254" s="94"/>
    </row>
    <row r="255" spans="2:5" s="8" customFormat="1" ht="12.75" customHeight="1" hidden="1">
      <c r="B255" s="11" t="s">
        <v>199</v>
      </c>
      <c r="C255" s="79" t="s">
        <v>212</v>
      </c>
      <c r="D255" s="188"/>
      <c r="E255" s="93"/>
    </row>
    <row r="256" spans="2:5" s="8" customFormat="1" ht="12.75" customHeight="1" hidden="1">
      <c r="B256" s="11" t="s">
        <v>199</v>
      </c>
      <c r="C256" s="79" t="s">
        <v>213</v>
      </c>
      <c r="D256" s="188"/>
      <c r="E256" s="94"/>
    </row>
    <row r="257" spans="2:5" s="8" customFormat="1" ht="12.75" customHeight="1" hidden="1">
      <c r="B257" s="11" t="s">
        <v>199</v>
      </c>
      <c r="C257" s="79" t="s">
        <v>214</v>
      </c>
      <c r="D257" s="188"/>
      <c r="E257" s="94"/>
    </row>
    <row r="258" spans="2:5" s="8" customFormat="1" ht="12.75" customHeight="1" hidden="1">
      <c r="B258" s="11" t="s">
        <v>199</v>
      </c>
      <c r="C258" s="79" t="s">
        <v>215</v>
      </c>
      <c r="D258" s="188"/>
      <c r="E258" s="94"/>
    </row>
    <row r="259" spans="2:5" s="8" customFormat="1" ht="12.75" customHeight="1" hidden="1">
      <c r="B259" s="11" t="s">
        <v>199</v>
      </c>
      <c r="C259" s="79" t="s">
        <v>216</v>
      </c>
      <c r="D259" s="188"/>
      <c r="E259" s="94"/>
    </row>
    <row r="260" spans="2:5" s="8" customFormat="1" ht="12.75" customHeight="1" hidden="1">
      <c r="B260" s="11" t="s">
        <v>199</v>
      </c>
      <c r="C260" s="79" t="s">
        <v>217</v>
      </c>
      <c r="D260" s="188"/>
      <c r="E260" s="93"/>
    </row>
    <row r="261" spans="2:5" s="8" customFormat="1" ht="12.75" customHeight="1" hidden="1">
      <c r="B261" s="11" t="s">
        <v>199</v>
      </c>
      <c r="C261" s="79" t="s">
        <v>218</v>
      </c>
      <c r="D261" s="188"/>
      <c r="E261" s="94"/>
    </row>
    <row r="262" spans="2:5" s="8" customFormat="1" ht="12.75" customHeight="1" hidden="1">
      <c r="B262" s="11" t="s">
        <v>199</v>
      </c>
      <c r="C262" s="79" t="s">
        <v>219</v>
      </c>
      <c r="D262" s="188"/>
      <c r="E262" s="94"/>
    </row>
    <row r="263" spans="2:5" s="8" customFormat="1" ht="12.75" customHeight="1" hidden="1">
      <c r="B263" s="11" t="s">
        <v>199</v>
      </c>
      <c r="C263" s="79" t="s">
        <v>220</v>
      </c>
      <c r="D263" s="188"/>
      <c r="E263" s="94"/>
    </row>
    <row r="264" spans="2:5" s="8" customFormat="1" ht="12.75" customHeight="1" hidden="1">
      <c r="B264" s="11" t="s">
        <v>199</v>
      </c>
      <c r="C264" s="79" t="s">
        <v>448</v>
      </c>
      <c r="D264" s="188"/>
      <c r="E264" s="94"/>
    </row>
    <row r="265" spans="2:5" s="8" customFormat="1" ht="12.75" customHeight="1" hidden="1">
      <c r="B265" s="11" t="s">
        <v>199</v>
      </c>
      <c r="C265" s="79" t="s">
        <v>520</v>
      </c>
      <c r="D265" s="188"/>
      <c r="E265" s="93"/>
    </row>
    <row r="266" spans="2:5" s="8" customFormat="1" ht="12.75" customHeight="1" hidden="1">
      <c r="B266" s="11" t="s">
        <v>199</v>
      </c>
      <c r="C266" s="79" t="s">
        <v>521</v>
      </c>
      <c r="D266" s="188"/>
      <c r="E266" s="93"/>
    </row>
    <row r="267" spans="2:5" s="8" customFormat="1" ht="12.75" customHeight="1" hidden="1">
      <c r="B267" s="11" t="s">
        <v>221</v>
      </c>
      <c r="C267" s="79" t="s">
        <v>222</v>
      </c>
      <c r="D267" s="188"/>
      <c r="E267" s="93"/>
    </row>
    <row r="268" spans="2:5" s="8" customFormat="1" ht="12.75" customHeight="1" hidden="1">
      <c r="B268" s="11" t="s">
        <v>221</v>
      </c>
      <c r="C268" s="79" t="s">
        <v>223</v>
      </c>
      <c r="D268" s="188"/>
      <c r="E268" s="93"/>
    </row>
    <row r="269" spans="2:5" s="8" customFormat="1" ht="12.75" customHeight="1" hidden="1">
      <c r="B269" s="11" t="s">
        <v>221</v>
      </c>
      <c r="C269" s="79" t="s">
        <v>224</v>
      </c>
      <c r="D269" s="188"/>
      <c r="E269" s="94"/>
    </row>
    <row r="270" spans="2:5" s="8" customFormat="1" ht="12.75" customHeight="1" hidden="1">
      <c r="B270" s="11" t="s">
        <v>221</v>
      </c>
      <c r="C270" s="79" t="s">
        <v>225</v>
      </c>
      <c r="D270" s="188"/>
      <c r="E270" s="94"/>
    </row>
    <row r="271" spans="2:5" s="8" customFormat="1" ht="12.75" customHeight="1" hidden="1">
      <c r="B271" s="11" t="s">
        <v>221</v>
      </c>
      <c r="C271" s="79" t="s">
        <v>418</v>
      </c>
      <c r="D271" s="188"/>
      <c r="E271" s="93"/>
    </row>
    <row r="272" spans="2:5" s="8" customFormat="1" ht="12.75" customHeight="1" hidden="1">
      <c r="B272" s="11" t="s">
        <v>221</v>
      </c>
      <c r="C272" s="79" t="s">
        <v>439</v>
      </c>
      <c r="D272" s="188"/>
      <c r="E272" s="93"/>
    </row>
    <row r="273" spans="2:5" s="8" customFormat="1" ht="12.75" customHeight="1" hidden="1">
      <c r="B273" s="11" t="s">
        <v>226</v>
      </c>
      <c r="C273" s="79" t="s">
        <v>227</v>
      </c>
      <c r="D273" s="188"/>
      <c r="E273" s="94"/>
    </row>
    <row r="274" spans="2:5" s="8" customFormat="1" ht="12.75" customHeight="1" hidden="1">
      <c r="B274" s="11" t="s">
        <v>226</v>
      </c>
      <c r="C274" s="79" t="s">
        <v>228</v>
      </c>
      <c r="D274" s="188"/>
      <c r="E274" s="94"/>
    </row>
    <row r="275" spans="2:5" s="8" customFormat="1" ht="12.75" customHeight="1" hidden="1">
      <c r="B275" s="11" t="s">
        <v>226</v>
      </c>
      <c r="C275" s="79" t="s">
        <v>229</v>
      </c>
      <c r="D275" s="188"/>
      <c r="E275" s="93"/>
    </row>
    <row r="276" spans="2:5" s="8" customFormat="1" ht="12.75" customHeight="1" hidden="1">
      <c r="B276" s="11" t="s">
        <v>226</v>
      </c>
      <c r="C276" s="79" t="s">
        <v>230</v>
      </c>
      <c r="D276" s="188"/>
      <c r="E276" s="93"/>
    </row>
    <row r="277" spans="2:5" s="8" customFormat="1" ht="12.75" customHeight="1" hidden="1">
      <c r="B277" s="11" t="s">
        <v>226</v>
      </c>
      <c r="C277" s="79" t="s">
        <v>231</v>
      </c>
      <c r="D277" s="188"/>
      <c r="E277" s="94"/>
    </row>
    <row r="278" spans="2:5" s="8" customFormat="1" ht="12.75" customHeight="1" hidden="1">
      <c r="B278" s="11" t="s">
        <v>226</v>
      </c>
      <c r="C278" s="79" t="s">
        <v>428</v>
      </c>
      <c r="D278" s="188"/>
      <c r="E278" s="93"/>
    </row>
    <row r="279" spans="2:5" s="8" customFormat="1" ht="12.75" customHeight="1" hidden="1">
      <c r="B279" s="11" t="s">
        <v>226</v>
      </c>
      <c r="C279" s="79" t="s">
        <v>429</v>
      </c>
      <c r="D279" s="188"/>
      <c r="E279" s="93"/>
    </row>
    <row r="280" spans="2:5" s="8" customFormat="1" ht="12.75" customHeight="1" hidden="1">
      <c r="B280" s="11" t="s">
        <v>232</v>
      </c>
      <c r="C280" s="79" t="s">
        <v>233</v>
      </c>
      <c r="D280" s="188"/>
      <c r="E280" s="94"/>
    </row>
    <row r="281" spans="2:5" s="8" customFormat="1" ht="12.75" customHeight="1" hidden="1">
      <c r="B281" s="11" t="s">
        <v>232</v>
      </c>
      <c r="C281" s="79" t="s">
        <v>234</v>
      </c>
      <c r="D281" s="188"/>
      <c r="E281" s="94"/>
    </row>
    <row r="282" spans="2:5" s="8" customFormat="1" ht="12.75" customHeight="1" hidden="1">
      <c r="B282" s="11" t="s">
        <v>232</v>
      </c>
      <c r="C282" s="79" t="s">
        <v>235</v>
      </c>
      <c r="D282" s="188"/>
      <c r="E282" s="94"/>
    </row>
    <row r="283" spans="2:5" s="8" customFormat="1" ht="12.75" customHeight="1" hidden="1">
      <c r="B283" s="11" t="s">
        <v>232</v>
      </c>
      <c r="C283" s="79" t="s">
        <v>236</v>
      </c>
      <c r="D283" s="188"/>
      <c r="E283" s="94"/>
    </row>
    <row r="284" spans="2:5" s="8" customFormat="1" ht="12.75" customHeight="1" hidden="1">
      <c r="B284" s="11" t="s">
        <v>232</v>
      </c>
      <c r="C284" s="79" t="s">
        <v>237</v>
      </c>
      <c r="D284" s="188"/>
      <c r="E284" s="94"/>
    </row>
    <row r="285" spans="2:5" s="8" customFormat="1" ht="12.75" customHeight="1" hidden="1">
      <c r="B285" s="11" t="s">
        <v>232</v>
      </c>
      <c r="C285" s="79" t="s">
        <v>238</v>
      </c>
      <c r="D285" s="188"/>
      <c r="E285" s="94"/>
    </row>
    <row r="286" spans="2:5" s="8" customFormat="1" ht="12.75" customHeight="1" hidden="1">
      <c r="B286" s="11" t="s">
        <v>232</v>
      </c>
      <c r="C286" s="79" t="s">
        <v>239</v>
      </c>
      <c r="D286" s="188"/>
      <c r="E286" s="94"/>
    </row>
    <row r="287" spans="2:5" s="8" customFormat="1" ht="12.75" customHeight="1" hidden="1">
      <c r="B287" s="11" t="s">
        <v>232</v>
      </c>
      <c r="C287" s="79" t="s">
        <v>240</v>
      </c>
      <c r="D287" s="188"/>
      <c r="E287" s="94"/>
    </row>
    <row r="288" spans="2:5" s="8" customFormat="1" ht="12.75" customHeight="1" hidden="1">
      <c r="B288" s="11" t="s">
        <v>232</v>
      </c>
      <c r="C288" s="79" t="s">
        <v>241</v>
      </c>
      <c r="D288" s="188"/>
      <c r="E288" s="94"/>
    </row>
    <row r="289" spans="2:5" s="8" customFormat="1" ht="12.75" customHeight="1" hidden="1">
      <c r="B289" s="11" t="s">
        <v>242</v>
      </c>
      <c r="C289" s="79" t="s">
        <v>243</v>
      </c>
      <c r="D289" s="188"/>
      <c r="E289" s="93"/>
    </row>
    <row r="290" spans="2:5" s="8" customFormat="1" ht="12.75" customHeight="1" hidden="1">
      <c r="B290" s="11" t="s">
        <v>242</v>
      </c>
      <c r="C290" s="79" t="s">
        <v>244</v>
      </c>
      <c r="D290" s="188"/>
      <c r="E290" s="94"/>
    </row>
    <row r="291" spans="2:5" s="8" customFormat="1" ht="12.75" customHeight="1" hidden="1">
      <c r="B291" s="11" t="s">
        <v>242</v>
      </c>
      <c r="C291" s="79" t="s">
        <v>245</v>
      </c>
      <c r="D291" s="188"/>
      <c r="E291" s="93"/>
    </row>
    <row r="292" spans="2:5" s="8" customFormat="1" ht="12.75" customHeight="1" hidden="1">
      <c r="B292" s="11" t="s">
        <v>242</v>
      </c>
      <c r="C292" s="79" t="s">
        <v>246</v>
      </c>
      <c r="D292" s="188"/>
      <c r="E292" s="93"/>
    </row>
    <row r="293" spans="2:5" s="8" customFormat="1" ht="12.75" customHeight="1" hidden="1">
      <c r="B293" s="11" t="s">
        <v>242</v>
      </c>
      <c r="C293" s="79" t="s">
        <v>247</v>
      </c>
      <c r="D293" s="188"/>
      <c r="E293" s="94"/>
    </row>
    <row r="294" spans="2:5" s="8" customFormat="1" ht="12.75" customHeight="1" hidden="1">
      <c r="B294" s="11" t="s">
        <v>242</v>
      </c>
      <c r="C294" s="79" t="s">
        <v>248</v>
      </c>
      <c r="D294" s="188"/>
      <c r="E294" s="94"/>
    </row>
    <row r="295" spans="2:5" s="8" customFormat="1" ht="12.75" customHeight="1" hidden="1">
      <c r="B295" s="11" t="s">
        <v>242</v>
      </c>
      <c r="C295" s="79" t="s">
        <v>249</v>
      </c>
      <c r="D295" s="188"/>
      <c r="E295" s="94"/>
    </row>
    <row r="296" spans="2:5" s="8" customFormat="1" ht="12.75" customHeight="1" hidden="1">
      <c r="B296" s="11" t="s">
        <v>242</v>
      </c>
      <c r="C296" s="79" t="s">
        <v>250</v>
      </c>
      <c r="D296" s="188"/>
      <c r="E296" s="94"/>
    </row>
    <row r="297" spans="2:5" s="8" customFormat="1" ht="12.75" customHeight="1" hidden="1">
      <c r="B297" s="11" t="s">
        <v>242</v>
      </c>
      <c r="C297" s="79" t="s">
        <v>251</v>
      </c>
      <c r="D297" s="188"/>
      <c r="E297" s="93"/>
    </row>
    <row r="298" spans="2:5" s="8" customFormat="1" ht="12.75" customHeight="1" hidden="1">
      <c r="B298" s="11" t="s">
        <v>242</v>
      </c>
      <c r="C298" s="79" t="s">
        <v>252</v>
      </c>
      <c r="D298" s="188"/>
      <c r="E298" s="94"/>
    </row>
    <row r="299" spans="2:5" s="8" customFormat="1" ht="12.75" customHeight="1" hidden="1">
      <c r="B299" s="11" t="s">
        <v>242</v>
      </c>
      <c r="C299" s="79" t="s">
        <v>253</v>
      </c>
      <c r="D299" s="188"/>
      <c r="E299" s="94"/>
    </row>
    <row r="300" spans="2:5" s="8" customFormat="1" ht="12.75" customHeight="1" hidden="1">
      <c r="B300" s="11" t="s">
        <v>242</v>
      </c>
      <c r="C300" s="79" t="s">
        <v>254</v>
      </c>
      <c r="D300" s="188"/>
      <c r="E300" s="94"/>
    </row>
    <row r="301" spans="2:5" s="8" customFormat="1" ht="12.75" customHeight="1" hidden="1">
      <c r="B301" s="11" t="s">
        <v>242</v>
      </c>
      <c r="C301" s="79" t="s">
        <v>539</v>
      </c>
      <c r="D301" s="188"/>
      <c r="E301" s="94"/>
    </row>
    <row r="302" spans="2:5" s="8" customFormat="1" ht="12.75" customHeight="1" hidden="1">
      <c r="B302" s="11" t="s">
        <v>255</v>
      </c>
      <c r="C302" s="79" t="s">
        <v>256</v>
      </c>
      <c r="D302" s="188"/>
      <c r="E302" s="94"/>
    </row>
    <row r="303" spans="2:5" s="8" customFormat="1" ht="12.75" customHeight="1" hidden="1">
      <c r="B303" s="11" t="s">
        <v>255</v>
      </c>
      <c r="C303" s="79" t="s">
        <v>257</v>
      </c>
      <c r="D303" s="188"/>
      <c r="E303" s="94"/>
    </row>
    <row r="304" spans="2:5" s="8" customFormat="1" ht="12.75" customHeight="1" hidden="1">
      <c r="B304" s="11" t="s">
        <v>255</v>
      </c>
      <c r="C304" s="79" t="s">
        <v>258</v>
      </c>
      <c r="D304" s="188"/>
      <c r="E304" s="97"/>
    </row>
    <row r="305" spans="2:5" s="8" customFormat="1" ht="12.75" customHeight="1" hidden="1">
      <c r="B305" s="11" t="s">
        <v>255</v>
      </c>
      <c r="C305" s="79" t="s">
        <v>259</v>
      </c>
      <c r="D305" s="188"/>
      <c r="E305" s="97"/>
    </row>
    <row r="306" spans="2:5" s="8" customFormat="1" ht="12.75" customHeight="1" hidden="1">
      <c r="B306" s="11" t="s">
        <v>255</v>
      </c>
      <c r="C306" s="79" t="s">
        <v>260</v>
      </c>
      <c r="D306" s="188"/>
      <c r="E306" s="97"/>
    </row>
    <row r="307" spans="2:5" s="8" customFormat="1" ht="12.75" customHeight="1" hidden="1">
      <c r="B307" s="11" t="s">
        <v>255</v>
      </c>
      <c r="C307" s="98" t="s">
        <v>261</v>
      </c>
      <c r="D307" s="187"/>
      <c r="E307" s="97"/>
    </row>
    <row r="308" spans="2:5" s="8" customFormat="1" ht="12.75" customHeight="1" hidden="1">
      <c r="B308" s="11" t="s">
        <v>255</v>
      </c>
      <c r="C308" s="98" t="s">
        <v>262</v>
      </c>
      <c r="D308" s="187"/>
      <c r="E308" s="97"/>
    </row>
    <row r="309" spans="2:5" s="8" customFormat="1" ht="12.75" customHeight="1" hidden="1">
      <c r="B309" s="11" t="s">
        <v>255</v>
      </c>
      <c r="C309" s="98" t="s">
        <v>263</v>
      </c>
      <c r="D309" s="187"/>
      <c r="E309" s="97"/>
    </row>
    <row r="310" spans="2:5" s="8" customFormat="1" ht="12.75" customHeight="1" hidden="1">
      <c r="B310" s="11" t="s">
        <v>255</v>
      </c>
      <c r="C310" s="98" t="s">
        <v>264</v>
      </c>
      <c r="D310" s="187"/>
      <c r="E310" s="97"/>
    </row>
    <row r="311" spans="2:5" s="8" customFormat="1" ht="12.75" customHeight="1" hidden="1">
      <c r="B311" s="11" t="s">
        <v>255</v>
      </c>
      <c r="C311" s="98" t="s">
        <v>265</v>
      </c>
      <c r="D311" s="187"/>
      <c r="E311" s="97"/>
    </row>
    <row r="312" spans="2:5" s="8" customFormat="1" ht="12.75" customHeight="1" hidden="1">
      <c r="B312" s="11" t="s">
        <v>255</v>
      </c>
      <c r="C312" s="98" t="s">
        <v>266</v>
      </c>
      <c r="D312" s="187"/>
      <c r="E312" s="97"/>
    </row>
    <row r="313" spans="2:5" s="8" customFormat="1" ht="12.75" customHeight="1" hidden="1">
      <c r="B313" s="11" t="s">
        <v>255</v>
      </c>
      <c r="C313" s="98" t="s">
        <v>267</v>
      </c>
      <c r="D313" s="187"/>
      <c r="E313" s="97"/>
    </row>
    <row r="314" spans="2:5" s="8" customFormat="1" ht="12.75" customHeight="1" hidden="1">
      <c r="B314" s="11" t="s">
        <v>255</v>
      </c>
      <c r="C314" s="98" t="s">
        <v>268</v>
      </c>
      <c r="D314" s="187"/>
      <c r="E314" s="97"/>
    </row>
    <row r="315" spans="2:5" s="8" customFormat="1" ht="12.75" customHeight="1" hidden="1">
      <c r="B315" s="11" t="s">
        <v>255</v>
      </c>
      <c r="C315" s="98" t="s">
        <v>269</v>
      </c>
      <c r="D315" s="187"/>
      <c r="E315" s="97"/>
    </row>
    <row r="316" spans="2:5" s="8" customFormat="1" ht="12.75" customHeight="1" hidden="1">
      <c r="B316" s="11" t="s">
        <v>255</v>
      </c>
      <c r="C316" s="98" t="s">
        <v>270</v>
      </c>
      <c r="D316" s="187"/>
      <c r="E316" s="94"/>
    </row>
    <row r="317" spans="2:5" s="8" customFormat="1" ht="12.75" customHeight="1" hidden="1">
      <c r="B317" s="11" t="s">
        <v>255</v>
      </c>
      <c r="C317" s="98" t="s">
        <v>271</v>
      </c>
      <c r="D317" s="187"/>
      <c r="E317" s="94"/>
    </row>
    <row r="318" spans="2:5" s="8" customFormat="1" ht="12.75" customHeight="1" hidden="1">
      <c r="B318" s="11" t="s">
        <v>255</v>
      </c>
      <c r="C318" s="98" t="s">
        <v>272</v>
      </c>
      <c r="D318" s="187"/>
      <c r="E318" s="94"/>
    </row>
    <row r="319" spans="2:5" s="8" customFormat="1" ht="12.75" customHeight="1" hidden="1">
      <c r="B319" s="11" t="s">
        <v>273</v>
      </c>
      <c r="C319" s="79" t="s">
        <v>274</v>
      </c>
      <c r="D319" s="188"/>
      <c r="E319" s="93"/>
    </row>
    <row r="320" spans="2:5" s="8" customFormat="1" ht="12.75" customHeight="1" hidden="1">
      <c r="B320" s="11" t="s">
        <v>273</v>
      </c>
      <c r="C320" s="79" t="s">
        <v>275</v>
      </c>
      <c r="D320" s="188"/>
      <c r="E320" s="93"/>
    </row>
    <row r="321" spans="2:5" s="8" customFormat="1" ht="12.75" customHeight="1" hidden="1">
      <c r="B321" s="11" t="s">
        <v>273</v>
      </c>
      <c r="C321" s="79" t="s">
        <v>276</v>
      </c>
      <c r="D321" s="188"/>
      <c r="E321" s="94"/>
    </row>
    <row r="322" spans="2:5" s="8" customFormat="1" ht="12.75" customHeight="1" hidden="1">
      <c r="B322" s="11" t="s">
        <v>273</v>
      </c>
      <c r="C322" s="79" t="s">
        <v>277</v>
      </c>
      <c r="D322" s="188"/>
      <c r="E322" s="94"/>
    </row>
    <row r="323" spans="2:5" s="8" customFormat="1" ht="12.75" customHeight="1" hidden="1">
      <c r="B323" s="11" t="s">
        <v>278</v>
      </c>
      <c r="C323" s="79" t="s">
        <v>279</v>
      </c>
      <c r="D323" s="188"/>
      <c r="E323" s="94"/>
    </row>
    <row r="324" spans="2:5" s="8" customFormat="1" ht="12.75" customHeight="1" hidden="1">
      <c r="B324" s="11" t="s">
        <v>278</v>
      </c>
      <c r="C324" s="79" t="s">
        <v>280</v>
      </c>
      <c r="D324" s="188"/>
      <c r="E324" s="94"/>
    </row>
    <row r="325" spans="2:5" s="8" customFormat="1" ht="12.75" customHeight="1" hidden="1">
      <c r="B325" s="11" t="s">
        <v>281</v>
      </c>
      <c r="C325" s="79" t="s">
        <v>282</v>
      </c>
      <c r="D325" s="188"/>
      <c r="E325" s="94"/>
    </row>
    <row r="326" spans="2:5" s="8" customFormat="1" ht="12.75" customHeight="1" hidden="1">
      <c r="B326" s="11" t="s">
        <v>281</v>
      </c>
      <c r="C326" s="79" t="s">
        <v>283</v>
      </c>
      <c r="D326" s="188"/>
      <c r="E326" s="94"/>
    </row>
    <row r="327" spans="2:5" s="8" customFormat="1" ht="12.75" customHeight="1" hidden="1">
      <c r="B327" s="11" t="s">
        <v>281</v>
      </c>
      <c r="C327" s="79" t="s">
        <v>284</v>
      </c>
      <c r="D327" s="188"/>
      <c r="E327" s="94"/>
    </row>
    <row r="328" spans="2:5" s="8" customFormat="1" ht="12.75" customHeight="1" hidden="1">
      <c r="B328" s="11" t="s">
        <v>281</v>
      </c>
      <c r="C328" s="79" t="s">
        <v>285</v>
      </c>
      <c r="D328" s="188"/>
      <c r="E328" s="94"/>
    </row>
    <row r="329" spans="2:5" s="8" customFormat="1" ht="12.75" customHeight="1" hidden="1">
      <c r="B329" s="11" t="s">
        <v>281</v>
      </c>
      <c r="C329" s="79" t="s">
        <v>286</v>
      </c>
      <c r="D329" s="188"/>
      <c r="E329" s="94"/>
    </row>
    <row r="330" spans="2:5" s="8" customFormat="1" ht="12.75" customHeight="1" hidden="1">
      <c r="B330" s="11" t="s">
        <v>281</v>
      </c>
      <c r="C330" s="79" t="s">
        <v>287</v>
      </c>
      <c r="D330" s="188"/>
      <c r="E330" s="94"/>
    </row>
    <row r="331" spans="2:5" s="8" customFormat="1" ht="12.75" customHeight="1" hidden="1">
      <c r="B331" s="11" t="s">
        <v>281</v>
      </c>
      <c r="C331" s="79" t="s">
        <v>288</v>
      </c>
      <c r="D331" s="188"/>
      <c r="E331" s="94"/>
    </row>
    <row r="332" spans="2:5" s="8" customFormat="1" ht="12.75" customHeight="1" hidden="1">
      <c r="B332" s="11" t="s">
        <v>281</v>
      </c>
      <c r="C332" s="79" t="s">
        <v>289</v>
      </c>
      <c r="D332" s="188"/>
      <c r="E332" s="94"/>
    </row>
    <row r="333" spans="2:5" s="8" customFormat="1" ht="12.75" customHeight="1" hidden="1">
      <c r="B333" s="11" t="s">
        <v>281</v>
      </c>
      <c r="C333" s="79" t="s">
        <v>290</v>
      </c>
      <c r="D333" s="188"/>
      <c r="E333" s="94"/>
    </row>
    <row r="334" spans="2:5" s="8" customFormat="1" ht="12.75" customHeight="1" hidden="1">
      <c r="B334" s="11" t="s">
        <v>281</v>
      </c>
      <c r="C334" s="79" t="s">
        <v>291</v>
      </c>
      <c r="D334" s="188"/>
      <c r="E334" s="94"/>
    </row>
    <row r="335" spans="2:5" s="8" customFormat="1" ht="12.75" customHeight="1" hidden="1">
      <c r="B335" s="11" t="s">
        <v>281</v>
      </c>
      <c r="C335" s="79" t="s">
        <v>292</v>
      </c>
      <c r="D335" s="188"/>
      <c r="E335" s="94"/>
    </row>
    <row r="336" spans="2:5" s="8" customFormat="1" ht="12.75" customHeight="1" hidden="1">
      <c r="B336" s="11" t="s">
        <v>281</v>
      </c>
      <c r="C336" s="79" t="s">
        <v>293</v>
      </c>
      <c r="D336" s="188"/>
      <c r="E336" s="94"/>
    </row>
    <row r="337" spans="2:5" s="8" customFormat="1" ht="12.75" customHeight="1" hidden="1">
      <c r="B337" s="11" t="s">
        <v>281</v>
      </c>
      <c r="C337" s="79" t="s">
        <v>294</v>
      </c>
      <c r="D337" s="188"/>
      <c r="E337" s="94"/>
    </row>
    <row r="338" spans="2:5" s="8" customFormat="1" ht="12.75" hidden="1">
      <c r="B338" s="11" t="s">
        <v>281</v>
      </c>
      <c r="C338" s="79" t="s">
        <v>295</v>
      </c>
      <c r="D338" s="188"/>
      <c r="E338" s="94"/>
    </row>
    <row r="339" spans="2:5" s="8" customFormat="1" ht="12.75" hidden="1">
      <c r="B339" s="11" t="s">
        <v>281</v>
      </c>
      <c r="C339" s="79" t="s">
        <v>296</v>
      </c>
      <c r="D339" s="188"/>
      <c r="E339" s="94"/>
    </row>
    <row r="340" spans="2:5" s="8" customFormat="1" ht="12.75" hidden="1">
      <c r="B340" s="11" t="s">
        <v>281</v>
      </c>
      <c r="C340" s="79" t="s">
        <v>297</v>
      </c>
      <c r="D340" s="188"/>
      <c r="E340" s="94"/>
    </row>
    <row r="341" spans="2:5" s="8" customFormat="1" ht="12.75" hidden="1">
      <c r="B341" s="11" t="s">
        <v>281</v>
      </c>
      <c r="C341" s="79" t="s">
        <v>298</v>
      </c>
      <c r="D341" s="188"/>
      <c r="E341" s="94"/>
    </row>
    <row r="342" spans="1:5" ht="12.75" hidden="1">
      <c r="A342" s="8"/>
      <c r="B342" s="11" t="s">
        <v>281</v>
      </c>
      <c r="C342" s="79" t="s">
        <v>299</v>
      </c>
      <c r="D342" s="188"/>
      <c r="E342" s="94"/>
    </row>
    <row r="343" spans="1:5" ht="12.75" hidden="1">
      <c r="A343" s="8"/>
      <c r="B343" s="11" t="s">
        <v>281</v>
      </c>
      <c r="C343" s="79" t="s">
        <v>300</v>
      </c>
      <c r="D343" s="188"/>
      <c r="E343" s="94"/>
    </row>
    <row r="344" spans="1:5" ht="12.75" hidden="1">
      <c r="A344" s="8"/>
      <c r="B344" s="11" t="s">
        <v>281</v>
      </c>
      <c r="C344" s="79" t="s">
        <v>301</v>
      </c>
      <c r="D344" s="188"/>
      <c r="E344" s="94"/>
    </row>
    <row r="345" spans="1:5" ht="12.75" hidden="1">
      <c r="A345" s="8"/>
      <c r="B345" s="11" t="s">
        <v>281</v>
      </c>
      <c r="C345" s="79" t="s">
        <v>302</v>
      </c>
      <c r="D345" s="188"/>
      <c r="E345" s="93"/>
    </row>
    <row r="346" spans="1:5" ht="12.75" hidden="1">
      <c r="A346" s="8"/>
      <c r="B346" s="11" t="s">
        <v>281</v>
      </c>
      <c r="C346" s="79" t="s">
        <v>303</v>
      </c>
      <c r="D346" s="188"/>
      <c r="E346" s="94"/>
    </row>
    <row r="347" spans="1:5" ht="12.75" hidden="1">
      <c r="A347" s="8"/>
      <c r="B347" s="11" t="s">
        <v>281</v>
      </c>
      <c r="C347" s="79" t="s">
        <v>304</v>
      </c>
      <c r="D347" s="188"/>
      <c r="E347" s="94"/>
    </row>
    <row r="348" spans="1:5" ht="12.75" hidden="1">
      <c r="A348" s="8"/>
      <c r="B348" s="11" t="s">
        <v>281</v>
      </c>
      <c r="C348" s="79" t="s">
        <v>305</v>
      </c>
      <c r="D348" s="188"/>
      <c r="E348" s="94"/>
    </row>
    <row r="349" spans="1:5" ht="12.75" hidden="1">
      <c r="A349" s="8"/>
      <c r="B349" s="11" t="s">
        <v>281</v>
      </c>
      <c r="C349" s="79" t="s">
        <v>306</v>
      </c>
      <c r="D349" s="188"/>
      <c r="E349" s="94"/>
    </row>
    <row r="350" spans="1:5" ht="12.75" hidden="1">
      <c r="A350" s="8"/>
      <c r="B350" s="11" t="s">
        <v>281</v>
      </c>
      <c r="C350" s="79" t="s">
        <v>307</v>
      </c>
      <c r="D350" s="188"/>
      <c r="E350" s="94"/>
    </row>
    <row r="351" spans="1:5" ht="12.75" hidden="1">
      <c r="A351" s="8"/>
      <c r="B351" s="11" t="s">
        <v>281</v>
      </c>
      <c r="C351" s="79" t="s">
        <v>308</v>
      </c>
      <c r="D351" s="188"/>
      <c r="E351" s="93"/>
    </row>
    <row r="352" spans="1:5" ht="12.75" hidden="1">
      <c r="A352" s="8"/>
      <c r="B352" s="11" t="s">
        <v>281</v>
      </c>
      <c r="C352" s="79" t="s">
        <v>309</v>
      </c>
      <c r="D352" s="188"/>
      <c r="E352" s="94"/>
    </row>
    <row r="353" spans="1:5" ht="12.75" hidden="1">
      <c r="A353" s="8"/>
      <c r="B353" s="11" t="s">
        <v>281</v>
      </c>
      <c r="C353" s="79" t="s">
        <v>310</v>
      </c>
      <c r="D353" s="188"/>
      <c r="E353" s="94"/>
    </row>
    <row r="354" spans="1:5" ht="12.75" hidden="1">
      <c r="A354" s="8"/>
      <c r="B354" s="11" t="s">
        <v>281</v>
      </c>
      <c r="C354" s="79" t="s">
        <v>311</v>
      </c>
      <c r="D354" s="188"/>
      <c r="E354" s="94"/>
    </row>
    <row r="355" spans="1:5" ht="12.75" hidden="1">
      <c r="A355" s="8"/>
      <c r="B355" s="11" t="s">
        <v>281</v>
      </c>
      <c r="C355" s="79" t="s">
        <v>312</v>
      </c>
      <c r="D355" s="188"/>
      <c r="E355" s="94"/>
    </row>
    <row r="356" spans="1:5" ht="12.75" hidden="1">
      <c r="A356" s="8"/>
      <c r="B356" s="11" t="s">
        <v>281</v>
      </c>
      <c r="C356" s="79" t="s">
        <v>313</v>
      </c>
      <c r="D356" s="188"/>
      <c r="E356" s="94"/>
    </row>
    <row r="357" spans="1:5" ht="12.75" hidden="1">
      <c r="A357" s="8"/>
      <c r="B357" s="11" t="s">
        <v>281</v>
      </c>
      <c r="C357" s="79" t="s">
        <v>314</v>
      </c>
      <c r="D357" s="188"/>
      <c r="E357" s="94"/>
    </row>
    <row r="358" spans="1:5" ht="12.75" hidden="1">
      <c r="A358" s="8"/>
      <c r="B358" s="11" t="s">
        <v>281</v>
      </c>
      <c r="C358" s="79" t="s">
        <v>315</v>
      </c>
      <c r="D358" s="188"/>
      <c r="E358" s="94"/>
    </row>
    <row r="359" spans="1:5" ht="12.75" hidden="1">
      <c r="A359" s="8"/>
      <c r="B359" s="11" t="s">
        <v>281</v>
      </c>
      <c r="C359" s="79" t="s">
        <v>316</v>
      </c>
      <c r="D359" s="188"/>
      <c r="E359" s="94"/>
    </row>
    <row r="360" spans="1:5" ht="12.75" hidden="1">
      <c r="A360" s="8"/>
      <c r="B360" s="11" t="s">
        <v>281</v>
      </c>
      <c r="C360" s="79" t="s">
        <v>317</v>
      </c>
      <c r="D360" s="188"/>
      <c r="E360" s="94"/>
    </row>
    <row r="361" spans="1:5" ht="12.75" hidden="1">
      <c r="A361" s="8"/>
      <c r="B361" s="11" t="s">
        <v>281</v>
      </c>
      <c r="C361" s="79" t="s">
        <v>318</v>
      </c>
      <c r="D361" s="188"/>
      <c r="E361" s="94"/>
    </row>
    <row r="362" spans="1:5" ht="12.75" hidden="1">
      <c r="A362" s="8"/>
      <c r="B362" s="11" t="s">
        <v>281</v>
      </c>
      <c r="C362" s="79" t="s">
        <v>319</v>
      </c>
      <c r="D362" s="188"/>
      <c r="E362" s="94"/>
    </row>
    <row r="363" spans="1:5" ht="12.75" hidden="1">
      <c r="A363" s="8"/>
      <c r="B363" s="11" t="s">
        <v>281</v>
      </c>
      <c r="C363" s="79" t="s">
        <v>320</v>
      </c>
      <c r="D363" s="188"/>
      <c r="E363" s="94"/>
    </row>
    <row r="364" spans="1:5" ht="12.75" hidden="1">
      <c r="A364" s="8"/>
      <c r="B364" s="11" t="s">
        <v>281</v>
      </c>
      <c r="C364" s="79" t="s">
        <v>321</v>
      </c>
      <c r="D364" s="188"/>
      <c r="E364" s="94"/>
    </row>
    <row r="365" spans="1:5" ht="12.75" hidden="1">
      <c r="A365" s="8"/>
      <c r="B365" s="11" t="s">
        <v>281</v>
      </c>
      <c r="C365" s="79" t="s">
        <v>322</v>
      </c>
      <c r="D365" s="188"/>
      <c r="E365" s="94"/>
    </row>
    <row r="366" spans="1:5" ht="12.75" hidden="1">
      <c r="A366" s="8"/>
      <c r="B366" s="11" t="s">
        <v>281</v>
      </c>
      <c r="C366" s="79" t="s">
        <v>323</v>
      </c>
      <c r="D366" s="188"/>
      <c r="E366" s="94"/>
    </row>
    <row r="367" spans="1:5" ht="12.75" hidden="1">
      <c r="A367" s="8"/>
      <c r="B367" s="11" t="s">
        <v>281</v>
      </c>
      <c r="C367" s="79" t="s">
        <v>324</v>
      </c>
      <c r="D367" s="188"/>
      <c r="E367" s="94"/>
    </row>
    <row r="368" spans="1:5" ht="12.75" hidden="1">
      <c r="A368" s="8"/>
      <c r="B368" s="11" t="s">
        <v>281</v>
      </c>
      <c r="C368" s="79" t="s">
        <v>325</v>
      </c>
      <c r="D368" s="188"/>
      <c r="E368" s="94"/>
    </row>
    <row r="369" spans="1:5" s="163" customFormat="1" ht="12.75" hidden="1">
      <c r="A369" s="165"/>
      <c r="B369" s="11" t="s">
        <v>281</v>
      </c>
      <c r="C369" s="79" t="s">
        <v>538</v>
      </c>
      <c r="D369" s="191"/>
      <c r="E369" s="94"/>
    </row>
    <row r="370" spans="1:5" ht="12.75" hidden="1">
      <c r="A370" s="8"/>
      <c r="B370" s="11" t="s">
        <v>281</v>
      </c>
      <c r="C370" s="79" t="s">
        <v>326</v>
      </c>
      <c r="D370" s="188"/>
      <c r="E370" s="94"/>
    </row>
    <row r="371" spans="1:5" ht="12.75" hidden="1">
      <c r="A371" s="8"/>
      <c r="B371" s="11" t="s">
        <v>281</v>
      </c>
      <c r="C371" s="79" t="s">
        <v>327</v>
      </c>
      <c r="D371" s="188"/>
      <c r="E371" s="94"/>
    </row>
    <row r="372" spans="1:5" ht="12.75" hidden="1">
      <c r="A372" s="8"/>
      <c r="B372" s="11" t="s">
        <v>281</v>
      </c>
      <c r="C372" s="79" t="s">
        <v>328</v>
      </c>
      <c r="D372" s="188"/>
      <c r="E372" s="94"/>
    </row>
    <row r="373" spans="1:5" ht="12.75" hidden="1">
      <c r="A373" s="8"/>
      <c r="B373" s="11" t="s">
        <v>281</v>
      </c>
      <c r="C373" s="79" t="s">
        <v>329</v>
      </c>
      <c r="D373" s="188"/>
      <c r="E373" s="93"/>
    </row>
    <row r="374" spans="1:5" ht="12.75" hidden="1">
      <c r="A374" s="8"/>
      <c r="B374" s="99" t="s">
        <v>281</v>
      </c>
      <c r="C374" s="79" t="s">
        <v>330</v>
      </c>
      <c r="D374" s="188"/>
      <c r="E374" s="93"/>
    </row>
    <row r="375" spans="1:5" ht="12.75" hidden="1">
      <c r="A375" s="8"/>
      <c r="B375" s="99" t="s">
        <v>281</v>
      </c>
      <c r="C375" s="79" t="s">
        <v>331</v>
      </c>
      <c r="D375" s="188"/>
      <c r="E375" s="93"/>
    </row>
    <row r="376" spans="1:5" ht="12.75" hidden="1">
      <c r="A376" s="8"/>
      <c r="B376" s="99" t="s">
        <v>281</v>
      </c>
      <c r="C376" s="79" t="s">
        <v>332</v>
      </c>
      <c r="D376" s="188"/>
      <c r="E376" s="93"/>
    </row>
    <row r="377" spans="1:5" ht="12.75" hidden="1">
      <c r="A377" s="8"/>
      <c r="B377" s="99">
        <v>30</v>
      </c>
      <c r="C377" s="79" t="s">
        <v>550</v>
      </c>
      <c r="D377" s="188"/>
      <c r="E377" s="93"/>
    </row>
    <row r="378" spans="1:5" ht="12.75" hidden="1">
      <c r="A378" s="8"/>
      <c r="B378" s="99" t="s">
        <v>281</v>
      </c>
      <c r="C378" s="79" t="s">
        <v>333</v>
      </c>
      <c r="D378" s="188"/>
      <c r="E378" s="94"/>
    </row>
    <row r="379" spans="1:5" ht="12.75" hidden="1">
      <c r="A379" s="8"/>
      <c r="B379" s="99" t="s">
        <v>281</v>
      </c>
      <c r="C379" s="79" t="s">
        <v>382</v>
      </c>
      <c r="D379" s="188"/>
      <c r="E379" s="94"/>
    </row>
    <row r="380" spans="2:5" ht="12.75" hidden="1">
      <c r="B380" s="99" t="s">
        <v>132</v>
      </c>
      <c r="C380" s="79" t="s">
        <v>334</v>
      </c>
      <c r="D380" s="188"/>
      <c r="E380" s="94"/>
    </row>
    <row r="381" spans="2:4" s="163" customFormat="1" ht="12.75" hidden="1">
      <c r="B381" s="99" t="s">
        <v>281</v>
      </c>
      <c r="C381" s="79" t="s">
        <v>537</v>
      </c>
      <c r="D381" s="188"/>
    </row>
    <row r="382" spans="2:4" s="163" customFormat="1" ht="12.75" hidden="1">
      <c r="B382" s="164" t="s">
        <v>70</v>
      </c>
      <c r="C382" s="79" t="s">
        <v>536</v>
      </c>
      <c r="D382" s="191"/>
    </row>
    <row r="383" ht="12.75" hidden="1"/>
    <row r="384" ht="12.75" hidden="1"/>
  </sheetData>
  <sheetProtection/>
  <mergeCells count="8">
    <mergeCell ref="C14:D14"/>
    <mergeCell ref="E18:F18"/>
    <mergeCell ref="A1:E1"/>
    <mergeCell ref="A2:E2"/>
    <mergeCell ref="C10:D10"/>
    <mergeCell ref="C11:D11"/>
    <mergeCell ref="C12:D12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R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73" customWidth="1"/>
    <col min="2" max="2" width="43.00390625" style="67" customWidth="1"/>
    <col min="3" max="3" width="17.00390625" style="70" customWidth="1"/>
    <col min="4" max="4" width="18.28125" style="70" customWidth="1"/>
    <col min="5" max="5" width="17.140625" style="70" customWidth="1"/>
    <col min="6" max="6" width="17.00390625" style="70" customWidth="1"/>
    <col min="7" max="7" width="16.8515625" style="70" customWidth="1"/>
    <col min="8" max="8" width="17.421875" style="70" customWidth="1"/>
    <col min="9" max="9" width="17.57421875" style="70" customWidth="1"/>
    <col min="10" max="10" width="18.140625" style="70" customWidth="1"/>
    <col min="11" max="11" width="17.421875" style="70" customWidth="1"/>
    <col min="12" max="12" width="18.140625" style="70" customWidth="1"/>
    <col min="13" max="13" width="18.00390625" style="70" customWidth="1"/>
    <col min="14" max="14" width="16.7109375" style="70" customWidth="1"/>
    <col min="15" max="15" width="17.8515625" style="70" customWidth="1"/>
    <col min="16" max="16" width="18.00390625" style="70" customWidth="1"/>
    <col min="17" max="17" width="3.8515625" style="70" customWidth="1"/>
    <col min="18" max="18" width="17.8515625" style="70" hidden="1" customWidth="1"/>
    <col min="19" max="16384" width="9.140625" style="70" customWidth="1"/>
  </cols>
  <sheetData>
    <row r="1" spans="1:16" ht="14.25">
      <c r="A1" s="50" t="s">
        <v>436</v>
      </c>
      <c r="B1" s="39"/>
      <c r="O1" s="44" t="s">
        <v>336</v>
      </c>
      <c r="P1" s="82" t="s">
        <v>467</v>
      </c>
    </row>
    <row r="2" spans="1:5" ht="12.75">
      <c r="A2" s="50" t="s">
        <v>335</v>
      </c>
      <c r="B2" s="39"/>
      <c r="E2" s="90"/>
    </row>
    <row r="3" spans="1:2" ht="12.75">
      <c r="A3" s="50" t="s">
        <v>358</v>
      </c>
      <c r="B3" s="39"/>
    </row>
    <row r="4" spans="1:2" ht="12.75">
      <c r="A4" s="50"/>
      <c r="B4" s="39"/>
    </row>
    <row r="5" spans="1:2" ht="18">
      <c r="A5" s="50"/>
      <c r="B5" s="43" t="s">
        <v>639</v>
      </c>
    </row>
    <row r="6" ht="24" customHeight="1">
      <c r="A6" s="71"/>
    </row>
    <row r="7" spans="1:2" ht="16.5" customHeight="1">
      <c r="A7" s="15" t="str">
        <f>"ФИЛИЈАЛА:   "&amp;Filijala</f>
        <v>ФИЛИЈАЛА:   17 ЧАЧАК</v>
      </c>
      <c r="B7" s="69"/>
    </row>
    <row r="8" spans="1:16" ht="15" customHeight="1">
      <c r="A8" s="15" t="str">
        <f>"ЗДРАВСТВЕНА УСТАНОВА:  "&amp;ZU</f>
        <v>ЗДРАВСТВЕНА УСТАНОВА:  00217009 ДЗ ЧАЧАК</v>
      </c>
      <c r="B8" s="69"/>
      <c r="N8" s="44"/>
      <c r="O8" s="100"/>
      <c r="P8" s="18"/>
    </row>
    <row r="9" spans="1:16" ht="13.5" thickBot="1">
      <c r="A9" s="71"/>
      <c r="B9" s="69"/>
      <c r="M9" s="18"/>
      <c r="N9" s="18"/>
      <c r="O9" s="18"/>
      <c r="P9" s="20" t="s">
        <v>337</v>
      </c>
    </row>
    <row r="10" spans="1:16" s="47" customFormat="1" ht="28.5" customHeight="1">
      <c r="A10" s="341" t="s">
        <v>338</v>
      </c>
      <c r="B10" s="343" t="s">
        <v>339</v>
      </c>
      <c r="C10" s="318" t="s">
        <v>616</v>
      </c>
      <c r="D10" s="323" t="s">
        <v>634</v>
      </c>
      <c r="E10" s="307" t="s">
        <v>618</v>
      </c>
      <c r="F10" s="307" t="s">
        <v>342</v>
      </c>
      <c r="G10" s="307" t="s">
        <v>619</v>
      </c>
      <c r="H10" s="309" t="s">
        <v>635</v>
      </c>
      <c r="I10" s="307" t="s">
        <v>586</v>
      </c>
      <c r="J10" s="309" t="s">
        <v>620</v>
      </c>
      <c r="K10" s="307" t="s">
        <v>587</v>
      </c>
      <c r="L10" s="309" t="s">
        <v>640</v>
      </c>
      <c r="M10" s="307" t="s">
        <v>636</v>
      </c>
      <c r="N10" s="307" t="s">
        <v>621</v>
      </c>
      <c r="O10" s="323" t="s">
        <v>468</v>
      </c>
      <c r="P10" s="337" t="s">
        <v>469</v>
      </c>
    </row>
    <row r="11" spans="1:16" s="47" customFormat="1" ht="66.75" customHeight="1">
      <c r="A11" s="342"/>
      <c r="B11" s="344"/>
      <c r="C11" s="319"/>
      <c r="D11" s="324"/>
      <c r="E11" s="308"/>
      <c r="F11" s="308"/>
      <c r="G11" s="308"/>
      <c r="H11" s="310"/>
      <c r="I11" s="308"/>
      <c r="J11" s="310"/>
      <c r="K11" s="308"/>
      <c r="L11" s="310"/>
      <c r="M11" s="308"/>
      <c r="N11" s="308"/>
      <c r="O11" s="324"/>
      <c r="P11" s="338"/>
    </row>
    <row r="12" spans="1:16" s="47" customFormat="1" ht="12.75" customHeight="1">
      <c r="A12" s="122">
        <v>0</v>
      </c>
      <c r="B12" s="123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23">
        <v>7</v>
      </c>
      <c r="I12" s="23">
        <v>8</v>
      </c>
      <c r="J12" s="23" t="s">
        <v>470</v>
      </c>
      <c r="K12" s="127">
        <v>10</v>
      </c>
      <c r="L12" s="127">
        <v>11</v>
      </c>
      <c r="M12" s="23" t="s">
        <v>402</v>
      </c>
      <c r="N12" s="23">
        <v>13</v>
      </c>
      <c r="O12" s="23" t="s">
        <v>471</v>
      </c>
      <c r="P12" s="34" t="s">
        <v>472</v>
      </c>
    </row>
    <row r="13" spans="1:18" s="47" customFormat="1" ht="27" customHeight="1">
      <c r="A13" s="21">
        <v>1</v>
      </c>
      <c r="B13" s="128" t="s">
        <v>473</v>
      </c>
      <c r="C13" s="51"/>
      <c r="D13" s="222"/>
      <c r="E13" s="222"/>
      <c r="F13" s="129"/>
      <c r="G13" s="64">
        <f>C13-F13</f>
        <v>0</v>
      </c>
      <c r="H13" s="51"/>
      <c r="I13" s="222"/>
      <c r="J13" s="64">
        <f>H13-I13</f>
        <v>0</v>
      </c>
      <c r="K13" s="51"/>
      <c r="L13" s="51"/>
      <c r="M13" s="64">
        <f>K13+L13</f>
        <v>0</v>
      </c>
      <c r="N13" s="51"/>
      <c r="O13" s="246">
        <f>IF((N13-M13)&lt;0,0,(N13-M13))</f>
        <v>0</v>
      </c>
      <c r="P13" s="247">
        <f>IF((N13-M13)&gt;0,0,(M13-N13))</f>
        <v>0</v>
      </c>
      <c r="R13" s="223">
        <v>1</v>
      </c>
    </row>
    <row r="14" spans="1:18" s="47" customFormat="1" ht="30.75" customHeight="1">
      <c r="A14" s="21">
        <v>2</v>
      </c>
      <c r="B14" s="128" t="s">
        <v>488</v>
      </c>
      <c r="C14" s="51"/>
      <c r="D14" s="51"/>
      <c r="E14" s="248"/>
      <c r="F14" s="64">
        <f>D14+E14</f>
        <v>0</v>
      </c>
      <c r="G14" s="64">
        <f>C14-F14</f>
        <v>0</v>
      </c>
      <c r="H14" s="51"/>
      <c r="I14" s="51"/>
      <c r="J14" s="64">
        <f>H14-I14</f>
        <v>0</v>
      </c>
      <c r="K14" s="51"/>
      <c r="L14" s="51"/>
      <c r="M14" s="64">
        <f>K14+L14</f>
        <v>0</v>
      </c>
      <c r="N14" s="51"/>
      <c r="O14" s="246">
        <f>IF((N14-M14)&lt;0,0,(N14-M14))</f>
        <v>0</v>
      </c>
      <c r="P14" s="247">
        <f>IF((N14-M14)&gt;0,0,(M14-N14))</f>
        <v>0</v>
      </c>
      <c r="R14" s="223">
        <v>1</v>
      </c>
    </row>
    <row r="15" spans="1:18" s="47" customFormat="1" ht="33.75" customHeight="1">
      <c r="A15" s="21">
        <v>3</v>
      </c>
      <c r="B15" s="128" t="s">
        <v>487</v>
      </c>
      <c r="C15" s="51"/>
      <c r="D15" s="51"/>
      <c r="E15" s="248"/>
      <c r="F15" s="64">
        <f>D15+E15</f>
        <v>0</v>
      </c>
      <c r="G15" s="64">
        <f>C15-F15</f>
        <v>0</v>
      </c>
      <c r="H15" s="51"/>
      <c r="I15" s="51"/>
      <c r="J15" s="64">
        <f>H15-I15</f>
        <v>0</v>
      </c>
      <c r="K15" s="51"/>
      <c r="L15" s="51"/>
      <c r="M15" s="64">
        <f>K15+L15</f>
        <v>0</v>
      </c>
      <c r="N15" s="51"/>
      <c r="O15" s="246">
        <f>IF((N15-M15)&lt;0,0,(N15-M15))</f>
        <v>0</v>
      </c>
      <c r="P15" s="247">
        <f>IF((N15-M15)&gt;0,0,(M15-N15))</f>
        <v>0</v>
      </c>
      <c r="R15" s="223">
        <v>1</v>
      </c>
    </row>
    <row r="16" spans="1:18" s="47" customFormat="1" ht="24.75" customHeight="1">
      <c r="A16" s="21">
        <v>4</v>
      </c>
      <c r="B16" s="128" t="s">
        <v>474</v>
      </c>
      <c r="C16" s="51"/>
      <c r="D16" s="222"/>
      <c r="E16" s="222"/>
      <c r="F16" s="129"/>
      <c r="G16" s="64">
        <f>C16-F16</f>
        <v>0</v>
      </c>
      <c r="H16" s="51"/>
      <c r="I16" s="222"/>
      <c r="J16" s="64">
        <f>H16-I16</f>
        <v>0</v>
      </c>
      <c r="K16" s="51"/>
      <c r="L16" s="51"/>
      <c r="M16" s="64">
        <f>K16+L16</f>
        <v>0</v>
      </c>
      <c r="N16" s="51"/>
      <c r="O16" s="246">
        <f>IF((N16-M16)&lt;0,0,(N16-M16))</f>
        <v>0</v>
      </c>
      <c r="P16" s="247">
        <f>IF((N16-M16)&gt;0,0,(M16-N16))</f>
        <v>0</v>
      </c>
      <c r="R16" s="223">
        <v>1</v>
      </c>
    </row>
    <row r="17" spans="1:18" s="47" customFormat="1" ht="24.75" customHeight="1">
      <c r="A17" s="21">
        <v>5</v>
      </c>
      <c r="B17" s="128" t="s">
        <v>475</v>
      </c>
      <c r="C17" s="51"/>
      <c r="D17" s="222"/>
      <c r="E17" s="222"/>
      <c r="F17" s="129"/>
      <c r="G17" s="64">
        <f>C17-F17</f>
        <v>0</v>
      </c>
      <c r="H17" s="51"/>
      <c r="I17" s="222"/>
      <c r="J17" s="64">
        <f>H17-I17</f>
        <v>0</v>
      </c>
      <c r="K17" s="51"/>
      <c r="L17" s="51"/>
      <c r="M17" s="64">
        <f>K17+L17</f>
        <v>0</v>
      </c>
      <c r="N17" s="51"/>
      <c r="O17" s="246">
        <f>IF((N17-M17)&lt;0,0,(N17-M17))</f>
        <v>0</v>
      </c>
      <c r="P17" s="247">
        <f>IF((N17-M17)&gt;0,0,(M17-N17))</f>
        <v>0</v>
      </c>
      <c r="R17" s="223">
        <v>1</v>
      </c>
    </row>
    <row r="18" spans="1:18" s="47" customFormat="1" ht="24.75" customHeight="1" thickBot="1">
      <c r="A18" s="130" t="s">
        <v>344</v>
      </c>
      <c r="B18" s="53" t="s">
        <v>486</v>
      </c>
      <c r="C18" s="131">
        <f aca="true" t="shared" si="0" ref="C18:P18">SUM(C13:C17)</f>
        <v>0</v>
      </c>
      <c r="D18" s="131">
        <f t="shared" si="0"/>
        <v>0</v>
      </c>
      <c r="E18" s="131">
        <f t="shared" si="0"/>
        <v>0</v>
      </c>
      <c r="F18" s="131">
        <f t="shared" si="0"/>
        <v>0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131">
        <f t="shared" si="0"/>
        <v>0</v>
      </c>
      <c r="K18" s="131">
        <f t="shared" si="0"/>
        <v>0</v>
      </c>
      <c r="L18" s="131">
        <f t="shared" si="0"/>
        <v>0</v>
      </c>
      <c r="M18" s="131">
        <f t="shared" si="0"/>
        <v>0</v>
      </c>
      <c r="N18" s="131">
        <f t="shared" si="0"/>
        <v>0</v>
      </c>
      <c r="O18" s="131">
        <f t="shared" si="0"/>
        <v>0</v>
      </c>
      <c r="P18" s="229">
        <f t="shared" si="0"/>
        <v>0</v>
      </c>
      <c r="R18" s="184">
        <f>SUM(R13:R17)</f>
        <v>5</v>
      </c>
    </row>
    <row r="19" spans="1:7" s="18" customFormat="1" ht="12.75">
      <c r="A19" s="38"/>
      <c r="B19" s="39"/>
      <c r="G19" s="17"/>
    </row>
    <row r="20" spans="1:10" s="132" customFormat="1" ht="12.75">
      <c r="A20" s="238" t="s">
        <v>641</v>
      </c>
      <c r="B20" s="292"/>
      <c r="C20" s="288"/>
      <c r="D20" s="288"/>
      <c r="E20" s="288"/>
      <c r="F20" s="288"/>
      <c r="G20" s="288"/>
      <c r="H20" s="288"/>
      <c r="I20" s="288"/>
      <c r="J20" s="288"/>
    </row>
    <row r="21" spans="1:2" s="18" customFormat="1" ht="12.75">
      <c r="A21" s="38"/>
      <c r="B21" s="126"/>
    </row>
    <row r="22" spans="1:2" s="18" customFormat="1" ht="12.75">
      <c r="A22" s="38"/>
      <c r="B22" s="133"/>
    </row>
    <row r="23" spans="1:13" s="18" customFormat="1" ht="12.75">
      <c r="A23" s="38"/>
      <c r="B23" s="39" t="s">
        <v>345</v>
      </c>
      <c r="M23" s="18" t="s">
        <v>346</v>
      </c>
    </row>
    <row r="24" spans="1:2" s="18" customFormat="1" ht="12.75">
      <c r="A24" s="38"/>
      <c r="B24" s="39"/>
    </row>
    <row r="25" spans="1:14" s="18" customFormat="1" ht="12.75">
      <c r="A25" s="38"/>
      <c r="B25" s="38" t="s">
        <v>463</v>
      </c>
      <c r="M25" s="38" t="s">
        <v>463</v>
      </c>
      <c r="N25" s="38"/>
    </row>
    <row r="26" spans="1:2" s="18" customFormat="1" ht="12.75">
      <c r="A26" s="38"/>
      <c r="B26" s="39"/>
    </row>
  </sheetData>
  <sheetProtection sheet="1"/>
  <mergeCells count="16">
    <mergeCell ref="O10:O11"/>
    <mergeCell ref="P10:P11"/>
    <mergeCell ref="L10:L11"/>
    <mergeCell ref="A10:A11"/>
    <mergeCell ref="B10:B11"/>
    <mergeCell ref="C10:C11"/>
    <mergeCell ref="D10:D11"/>
    <mergeCell ref="E10:E11"/>
    <mergeCell ref="F10:F11"/>
    <mergeCell ref="M10:M11"/>
    <mergeCell ref="G10:G11"/>
    <mergeCell ref="H10:H11"/>
    <mergeCell ref="I10:I11"/>
    <mergeCell ref="J10:J11"/>
    <mergeCell ref="N10:N11"/>
    <mergeCell ref="K10:K11"/>
  </mergeCells>
  <dataValidations count="3">
    <dataValidation type="whole" operator="equal" allowBlank="1" showInputMessage="1" showErrorMessage="1" errorTitle="Upozorenje" error="Uneli ste neispravan podatak. Vrednost u ovom polju mora biti 0 !!!" sqref="D13:E13 D16:E17 I13 I16:I17">
      <formula1>0</formula1>
    </dataValidation>
    <dataValidation operator="equal" allowBlank="1" showInputMessage="1" showErrorMessage="1" errorTitle="Upozorenje" error="Uneli ste neispravan podatak. Ponovite unos !!!" sqref="D14:E15 I14:I15"/>
    <dataValidation type="decimal" operator="greaterThan" allowBlank="1" showInputMessage="1" showErrorMessage="1" errorTitle="Upozorenje" error="Uneli ste neispravan podatak. Ponovite unos !!!" sqref="I18 J13:P18 D18:E18 F13:H18 C13:C18">
      <formula1>-0.0001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Q36"/>
  <sheetViews>
    <sheetView showGridLines="0" showRowColHeaders="0" showZeros="0" showOutlineSymbols="0" zoomScaleSheetLayoutView="100" zoomScalePageLayoutView="0" workbookViewId="0" topLeftCell="A4">
      <selection activeCell="M16" sqref="M16"/>
    </sheetView>
  </sheetViews>
  <sheetFormatPr defaultColWidth="9.140625" defaultRowHeight="12.75"/>
  <cols>
    <col min="1" max="1" width="6.28125" style="73" customWidth="1"/>
    <col min="2" max="2" width="37.57421875" style="67" customWidth="1"/>
    <col min="3" max="3" width="16.421875" style="70" customWidth="1"/>
    <col min="4" max="4" width="16.140625" style="70" customWidth="1"/>
    <col min="5" max="5" width="15.7109375" style="70" customWidth="1"/>
    <col min="6" max="6" width="16.8515625" style="70" customWidth="1"/>
    <col min="7" max="7" width="17.00390625" style="70" customWidth="1"/>
    <col min="8" max="8" width="17.7109375" style="70" customWidth="1"/>
    <col min="9" max="10" width="16.140625" style="70" customWidth="1"/>
    <col min="11" max="11" width="17.8515625" style="70" customWidth="1"/>
    <col min="12" max="13" width="16.57421875" style="70" customWidth="1"/>
    <col min="14" max="14" width="16.00390625" style="70" customWidth="1"/>
    <col min="15" max="15" width="16.57421875" style="70" customWidth="1"/>
    <col min="16" max="16" width="11.28125" style="70" customWidth="1"/>
    <col min="17" max="17" width="11.421875" style="70" hidden="1" customWidth="1"/>
    <col min="18" max="16384" width="9.140625" style="70" customWidth="1"/>
  </cols>
  <sheetData>
    <row r="1" spans="1:15" ht="13.5" customHeight="1">
      <c r="A1" s="50" t="s">
        <v>436</v>
      </c>
      <c r="K1" s="90"/>
      <c r="L1" s="90"/>
      <c r="N1" s="44" t="s">
        <v>336</v>
      </c>
      <c r="O1" s="82" t="s">
        <v>476</v>
      </c>
    </row>
    <row r="2" ht="13.5" customHeight="1">
      <c r="A2" s="50" t="s">
        <v>335</v>
      </c>
    </row>
    <row r="3" ht="13.5" customHeight="1">
      <c r="A3" s="50" t="s">
        <v>358</v>
      </c>
    </row>
    <row r="4" ht="12.75" customHeight="1">
      <c r="A4" s="71"/>
    </row>
    <row r="5" spans="1:14" ht="18" customHeight="1">
      <c r="A5" s="71"/>
      <c r="B5" s="43" t="s">
        <v>642</v>
      </c>
      <c r="M5" s="44"/>
      <c r="N5" s="82"/>
    </row>
    <row r="6" ht="12" customHeight="1">
      <c r="A6" s="71"/>
    </row>
    <row r="7" spans="1:15" ht="18" customHeight="1">
      <c r="A7" s="15" t="str">
        <f>"ФИЛИЈАЛА:   "&amp;Filijala</f>
        <v>ФИЛИЈАЛА:   17 ЧАЧАК</v>
      </c>
      <c r="B7" s="69"/>
      <c r="D7" s="84"/>
      <c r="N7" s="85"/>
      <c r="O7" s="85"/>
    </row>
    <row r="8" spans="1:15" ht="14.25" customHeight="1">
      <c r="A8" s="15" t="str">
        <f>"ЗДРАВСТВЕНА УСТАНОВА:  "&amp;ZU</f>
        <v>ЗДРАВСТВЕНА УСТАНОВА:  00217009 ДЗ ЧАЧАК</v>
      </c>
      <c r="B8" s="69"/>
      <c r="K8" s="16"/>
      <c r="L8" s="16"/>
      <c r="N8" s="45"/>
      <c r="O8" s="85"/>
    </row>
    <row r="9" spans="1:15" ht="18" customHeight="1" thickBot="1">
      <c r="A9" s="71"/>
      <c r="B9" s="69"/>
      <c r="O9" s="20" t="s">
        <v>337</v>
      </c>
    </row>
    <row r="10" spans="1:15" s="46" customFormat="1" ht="25.5" customHeight="1">
      <c r="A10" s="346" t="s">
        <v>338</v>
      </c>
      <c r="B10" s="348" t="s">
        <v>339</v>
      </c>
      <c r="C10" s="307" t="s">
        <v>616</v>
      </c>
      <c r="D10" s="307" t="s">
        <v>643</v>
      </c>
      <c r="E10" s="307" t="s">
        <v>618</v>
      </c>
      <c r="F10" s="307" t="s">
        <v>342</v>
      </c>
      <c r="G10" s="307" t="s">
        <v>619</v>
      </c>
      <c r="H10" s="307" t="s">
        <v>644</v>
      </c>
      <c r="I10" s="307" t="s">
        <v>577</v>
      </c>
      <c r="J10" s="307" t="s">
        <v>587</v>
      </c>
      <c r="K10" s="307" t="s">
        <v>640</v>
      </c>
      <c r="L10" s="307" t="s">
        <v>371</v>
      </c>
      <c r="M10" s="307" t="s">
        <v>645</v>
      </c>
      <c r="N10" s="307" t="s">
        <v>340</v>
      </c>
      <c r="O10" s="312" t="s">
        <v>341</v>
      </c>
    </row>
    <row r="11" spans="1:15" s="46" customFormat="1" ht="59.25" customHeight="1">
      <c r="A11" s="347"/>
      <c r="B11" s="349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13"/>
    </row>
    <row r="12" spans="1:15" s="46" customFormat="1" ht="11.25">
      <c r="A12" s="169">
        <v>0</v>
      </c>
      <c r="B12" s="170">
        <v>1</v>
      </c>
      <c r="C12" s="171">
        <v>2</v>
      </c>
      <c r="D12" s="171">
        <v>3</v>
      </c>
      <c r="E12" s="171">
        <v>4</v>
      </c>
      <c r="F12" s="23" t="s">
        <v>400</v>
      </c>
      <c r="G12" s="23" t="s">
        <v>401</v>
      </c>
      <c r="H12" s="23">
        <v>7</v>
      </c>
      <c r="I12" s="23">
        <v>8</v>
      </c>
      <c r="J12" s="23">
        <v>9</v>
      </c>
      <c r="K12" s="23">
        <v>10</v>
      </c>
      <c r="L12" s="23" t="s">
        <v>563</v>
      </c>
      <c r="M12" s="23">
        <v>12</v>
      </c>
      <c r="N12" s="23" t="s">
        <v>564</v>
      </c>
      <c r="O12" s="34" t="s">
        <v>565</v>
      </c>
    </row>
    <row r="13" spans="1:17" ht="21.75" customHeight="1">
      <c r="A13" s="169">
        <v>1</v>
      </c>
      <c r="B13" s="172" t="s">
        <v>546</v>
      </c>
      <c r="C13" s="64">
        <f>SUM(C14:C16)</f>
        <v>71634000</v>
      </c>
      <c r="D13" s="64">
        <f>SUM(D14:D16)</f>
        <v>0</v>
      </c>
      <c r="E13" s="64">
        <f>SUM(E14:E16)</f>
        <v>0</v>
      </c>
      <c r="F13" s="64">
        <f aca="true" t="shared" si="0" ref="F13:F22">D13+E13</f>
        <v>0</v>
      </c>
      <c r="G13" s="64">
        <f aca="true" t="shared" si="1" ref="G13:G22">C13-F13</f>
        <v>71634000</v>
      </c>
      <c r="H13" s="64">
        <f>H16</f>
        <v>67705735.34</v>
      </c>
      <c r="I13" s="64">
        <f>SUM(I14:I16)</f>
        <v>70010826</v>
      </c>
      <c r="J13" s="64">
        <f>SUM(J14:J16)</f>
        <v>0</v>
      </c>
      <c r="K13" s="64">
        <f>SUM(K14:K16)</f>
        <v>67215261.61</v>
      </c>
      <c r="L13" s="64">
        <f>J13+K13</f>
        <v>67215261.61</v>
      </c>
      <c r="M13" s="64">
        <f>SUM(M14:M16)</f>
        <v>70010826</v>
      </c>
      <c r="N13" s="64">
        <f>N14+N15+N16</f>
        <v>2795564.3899999987</v>
      </c>
      <c r="O13" s="65">
        <f>O14+O15+O16</f>
        <v>0</v>
      </c>
      <c r="Q13" s="226">
        <v>1</v>
      </c>
    </row>
    <row r="14" spans="1:17" ht="21.75" customHeight="1">
      <c r="A14" s="173" t="s">
        <v>392</v>
      </c>
      <c r="B14" s="174" t="s">
        <v>389</v>
      </c>
      <c r="C14" s="51">
        <v>69815000</v>
      </c>
      <c r="D14" s="168"/>
      <c r="E14" s="51"/>
      <c r="F14" s="64">
        <f t="shared" si="0"/>
        <v>0</v>
      </c>
      <c r="G14" s="64">
        <f t="shared" si="1"/>
        <v>69815000</v>
      </c>
      <c r="H14" s="168"/>
      <c r="I14" s="51">
        <v>68211126</v>
      </c>
      <c r="J14" s="51"/>
      <c r="K14" s="51">
        <f>65275694.45+139867.4</f>
        <v>65415561.85</v>
      </c>
      <c r="L14" s="134">
        <f>J14+K14</f>
        <v>65415561.85</v>
      </c>
      <c r="M14" s="51">
        <v>68211126</v>
      </c>
      <c r="N14" s="64">
        <f aca="true" t="shared" si="2" ref="N14:N22">IF((M14-L14)&lt;0,0,(M14-L14))</f>
        <v>2795564.1499999985</v>
      </c>
      <c r="O14" s="65">
        <f aca="true" t="shared" si="3" ref="O14:O22">IF((L14-M14)&lt;0,0,(L14-M14))</f>
        <v>0</v>
      </c>
      <c r="Q14" s="226">
        <v>1</v>
      </c>
    </row>
    <row r="15" spans="1:17" ht="21.75" customHeight="1">
      <c r="A15" s="173" t="s">
        <v>393</v>
      </c>
      <c r="B15" s="174" t="s">
        <v>390</v>
      </c>
      <c r="C15" s="51">
        <v>1819000</v>
      </c>
      <c r="D15" s="168"/>
      <c r="E15" s="51"/>
      <c r="F15" s="64">
        <f t="shared" si="0"/>
        <v>0</v>
      </c>
      <c r="G15" s="64">
        <f t="shared" si="1"/>
        <v>1819000</v>
      </c>
      <c r="H15" s="168"/>
      <c r="I15" s="51">
        <v>1799700</v>
      </c>
      <c r="J15" s="51"/>
      <c r="K15" s="51">
        <v>1799699.76</v>
      </c>
      <c r="L15" s="134">
        <f aca="true" t="shared" si="4" ref="L15:L22">J15+K15</f>
        <v>1799699.76</v>
      </c>
      <c r="M15" s="51">
        <v>1799700</v>
      </c>
      <c r="N15" s="64">
        <f t="shared" si="2"/>
        <v>0.23999999999068677</v>
      </c>
      <c r="O15" s="65">
        <f t="shared" si="3"/>
        <v>0</v>
      </c>
      <c r="Q15" s="226">
        <v>1</v>
      </c>
    </row>
    <row r="16" spans="1:17" ht="21.75" customHeight="1">
      <c r="A16" s="173" t="s">
        <v>394</v>
      </c>
      <c r="B16" s="174" t="s">
        <v>545</v>
      </c>
      <c r="C16" s="51"/>
      <c r="D16" s="51"/>
      <c r="E16" s="51"/>
      <c r="F16" s="64">
        <f t="shared" si="0"/>
        <v>0</v>
      </c>
      <c r="G16" s="64">
        <f t="shared" si="1"/>
        <v>0</v>
      </c>
      <c r="H16" s="51">
        <v>67705735.34</v>
      </c>
      <c r="I16" s="51"/>
      <c r="J16" s="51"/>
      <c r="K16" s="51"/>
      <c r="L16" s="134">
        <f t="shared" si="4"/>
        <v>0</v>
      </c>
      <c r="M16" s="51"/>
      <c r="N16" s="64">
        <f>IF((M16-L16)&lt;0,0,(M16-L16))</f>
        <v>0</v>
      </c>
      <c r="O16" s="65">
        <f>IF((L16-M16)&lt;0,0,(L16-M16))</f>
        <v>0</v>
      </c>
      <c r="Q16" s="226">
        <v>1</v>
      </c>
    </row>
    <row r="17" spans="1:17" ht="21.75" customHeight="1">
      <c r="A17" s="173" t="s">
        <v>359</v>
      </c>
      <c r="B17" s="174" t="s">
        <v>561</v>
      </c>
      <c r="C17" s="64">
        <f>C18+C19+C20+C21+C22</f>
        <v>9444000</v>
      </c>
      <c r="D17" s="64">
        <f>D18+D19+D20+D21+D22</f>
        <v>368000</v>
      </c>
      <c r="E17" s="64">
        <f>E18+E19+E20+E21+E22</f>
        <v>0</v>
      </c>
      <c r="F17" s="64">
        <f t="shared" si="0"/>
        <v>368000</v>
      </c>
      <c r="G17" s="64">
        <f t="shared" si="1"/>
        <v>9076000</v>
      </c>
      <c r="H17" s="161">
        <f>H18+H19+H20+H21+H22</f>
        <v>0</v>
      </c>
      <c r="I17" s="64">
        <f>I18+I19+I20+I21+I22</f>
        <v>6811985.55</v>
      </c>
      <c r="J17" s="64">
        <f>J18+J19+J20+J21+J22</f>
        <v>1463935</v>
      </c>
      <c r="K17" s="64">
        <f>K18+K19+K20+K21+K22</f>
        <v>7978408.41</v>
      </c>
      <c r="L17" s="64">
        <f t="shared" si="4"/>
        <v>9442343.41</v>
      </c>
      <c r="M17" s="64">
        <f>M18+M19+M20+M21+M22</f>
        <v>6811985.55</v>
      </c>
      <c r="N17" s="64">
        <f t="shared" si="2"/>
        <v>0</v>
      </c>
      <c r="O17" s="65">
        <f t="shared" si="3"/>
        <v>2630357.8600000003</v>
      </c>
      <c r="Q17" s="226">
        <v>1</v>
      </c>
    </row>
    <row r="18" spans="1:17" ht="21.75" customHeight="1">
      <c r="A18" s="175" t="s">
        <v>509</v>
      </c>
      <c r="B18" s="174" t="s">
        <v>513</v>
      </c>
      <c r="C18" s="51">
        <v>9444000</v>
      </c>
      <c r="D18" s="227">
        <v>368000</v>
      </c>
      <c r="E18" s="227"/>
      <c r="F18" s="64">
        <f t="shared" si="0"/>
        <v>368000</v>
      </c>
      <c r="G18" s="64">
        <f t="shared" si="1"/>
        <v>9076000</v>
      </c>
      <c r="H18" s="228"/>
      <c r="I18" s="227">
        <v>5072956</v>
      </c>
      <c r="J18" s="227">
        <v>1463935</v>
      </c>
      <c r="K18" s="227">
        <v>6239378.86</v>
      </c>
      <c r="L18" s="134">
        <f t="shared" si="4"/>
        <v>7703313.86</v>
      </c>
      <c r="M18" s="227">
        <v>5072956</v>
      </c>
      <c r="N18" s="64">
        <f t="shared" si="2"/>
        <v>0</v>
      </c>
      <c r="O18" s="65">
        <f t="shared" si="3"/>
        <v>2630357.8600000003</v>
      </c>
      <c r="Q18" s="226">
        <v>1</v>
      </c>
    </row>
    <row r="19" spans="1:17" ht="21.75" customHeight="1">
      <c r="A19" s="175" t="s">
        <v>510</v>
      </c>
      <c r="B19" s="174" t="s">
        <v>502</v>
      </c>
      <c r="C19" s="232"/>
      <c r="D19" s="228"/>
      <c r="E19" s="228"/>
      <c r="F19" s="161">
        <f t="shared" si="0"/>
        <v>0</v>
      </c>
      <c r="G19" s="64">
        <f t="shared" si="1"/>
        <v>0</v>
      </c>
      <c r="H19" s="228"/>
      <c r="I19" s="227"/>
      <c r="J19" s="227"/>
      <c r="K19" s="227"/>
      <c r="L19" s="134">
        <f t="shared" si="4"/>
        <v>0</v>
      </c>
      <c r="M19" s="227"/>
      <c r="N19" s="64">
        <f t="shared" si="2"/>
        <v>0</v>
      </c>
      <c r="O19" s="65">
        <f t="shared" si="3"/>
        <v>0</v>
      </c>
      <c r="Q19" s="226">
        <v>1</v>
      </c>
    </row>
    <row r="20" spans="1:17" ht="21.75" customHeight="1">
      <c r="A20" s="175" t="s">
        <v>511</v>
      </c>
      <c r="B20" s="174" t="s">
        <v>503</v>
      </c>
      <c r="C20" s="232"/>
      <c r="D20" s="228"/>
      <c r="E20" s="228"/>
      <c r="F20" s="161">
        <f t="shared" si="0"/>
        <v>0</v>
      </c>
      <c r="G20" s="64">
        <f t="shared" si="1"/>
        <v>0</v>
      </c>
      <c r="H20" s="228"/>
      <c r="I20" s="227">
        <v>1351613.87</v>
      </c>
      <c r="J20" s="227"/>
      <c r="K20" s="227">
        <v>1351613.87</v>
      </c>
      <c r="L20" s="134">
        <f t="shared" si="4"/>
        <v>1351613.87</v>
      </c>
      <c r="M20" s="227">
        <v>1351613.87</v>
      </c>
      <c r="N20" s="64">
        <f t="shared" si="2"/>
        <v>0</v>
      </c>
      <c r="O20" s="65">
        <f t="shared" si="3"/>
        <v>0</v>
      </c>
      <c r="Q20" s="226">
        <v>1</v>
      </c>
    </row>
    <row r="21" spans="1:17" ht="21.75" customHeight="1">
      <c r="A21" s="175" t="s">
        <v>512</v>
      </c>
      <c r="B21" s="174" t="s">
        <v>504</v>
      </c>
      <c r="C21" s="232"/>
      <c r="D21" s="228"/>
      <c r="E21" s="228"/>
      <c r="F21" s="161">
        <f t="shared" si="0"/>
        <v>0</v>
      </c>
      <c r="G21" s="64">
        <f t="shared" si="1"/>
        <v>0</v>
      </c>
      <c r="H21" s="228"/>
      <c r="I21" s="227">
        <v>387415.68</v>
      </c>
      <c r="J21" s="227"/>
      <c r="K21" s="227">
        <v>387415.68</v>
      </c>
      <c r="L21" s="134">
        <f t="shared" si="4"/>
        <v>387415.68</v>
      </c>
      <c r="M21" s="227">
        <v>387415.68</v>
      </c>
      <c r="N21" s="64">
        <f t="shared" si="2"/>
        <v>0</v>
      </c>
      <c r="O21" s="65">
        <f t="shared" si="3"/>
        <v>0</v>
      </c>
      <c r="Q21" s="226">
        <v>1</v>
      </c>
    </row>
    <row r="22" spans="1:17" ht="21.75" customHeight="1">
      <c r="A22" s="175" t="s">
        <v>554</v>
      </c>
      <c r="B22" s="54" t="s">
        <v>553</v>
      </c>
      <c r="C22" s="232"/>
      <c r="D22" s="228"/>
      <c r="E22" s="228"/>
      <c r="F22" s="161">
        <f t="shared" si="0"/>
        <v>0</v>
      </c>
      <c r="G22" s="64">
        <f t="shared" si="1"/>
        <v>0</v>
      </c>
      <c r="H22" s="228"/>
      <c r="I22" s="227"/>
      <c r="J22" s="227"/>
      <c r="K22" s="227"/>
      <c r="L22" s="134">
        <f t="shared" si="4"/>
        <v>0</v>
      </c>
      <c r="M22" s="227"/>
      <c r="N22" s="64">
        <f t="shared" si="2"/>
        <v>0</v>
      </c>
      <c r="O22" s="65">
        <f t="shared" si="3"/>
        <v>0</v>
      </c>
      <c r="Q22" s="226">
        <v>1</v>
      </c>
    </row>
    <row r="23" spans="1:17" ht="21.75" customHeight="1" thickBot="1">
      <c r="A23" s="176" t="s">
        <v>344</v>
      </c>
      <c r="B23" s="177" t="s">
        <v>478</v>
      </c>
      <c r="C23" s="131">
        <f>C13+C17</f>
        <v>81078000</v>
      </c>
      <c r="D23" s="131">
        <f>D13+D17</f>
        <v>368000</v>
      </c>
      <c r="E23" s="131">
        <f>E13+E17</f>
        <v>0</v>
      </c>
      <c r="F23" s="131">
        <f aca="true" t="shared" si="5" ref="F23:O23">F13+F17</f>
        <v>368000</v>
      </c>
      <c r="G23" s="131">
        <f t="shared" si="5"/>
        <v>80710000</v>
      </c>
      <c r="H23" s="131">
        <f t="shared" si="5"/>
        <v>67705735.34</v>
      </c>
      <c r="I23" s="131">
        <f t="shared" si="5"/>
        <v>76822811.55</v>
      </c>
      <c r="J23" s="131">
        <f t="shared" si="5"/>
        <v>1463935</v>
      </c>
      <c r="K23" s="131">
        <f t="shared" si="5"/>
        <v>75193670.02</v>
      </c>
      <c r="L23" s="131">
        <f t="shared" si="5"/>
        <v>76657605.02</v>
      </c>
      <c r="M23" s="131">
        <f t="shared" si="5"/>
        <v>76822811.55</v>
      </c>
      <c r="N23" s="131">
        <f t="shared" si="5"/>
        <v>2795564.3899999987</v>
      </c>
      <c r="O23" s="229">
        <f t="shared" si="5"/>
        <v>2630357.8600000003</v>
      </c>
      <c r="Q23" s="226">
        <v>1</v>
      </c>
    </row>
    <row r="24" spans="1:5" ht="12.75">
      <c r="A24" s="178"/>
      <c r="B24" s="179"/>
      <c r="C24" s="180"/>
      <c r="D24" s="180"/>
      <c r="E24" s="180"/>
    </row>
    <row r="25" spans="1:2" ht="12.75">
      <c r="A25" s="71" t="s">
        <v>574</v>
      </c>
      <c r="B25" s="70"/>
    </row>
    <row r="26" spans="1:15" ht="24.75" customHeight="1">
      <c r="A26" s="345" t="s">
        <v>646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2" ht="12.75">
      <c r="A27" s="238" t="s">
        <v>670</v>
      </c>
      <c r="B27" s="49"/>
      <c r="C27" s="47"/>
      <c r="D27" s="47"/>
      <c r="E27" s="47"/>
      <c r="F27" s="47"/>
      <c r="G27" s="47"/>
      <c r="J27" s="239"/>
      <c r="L27" s="239"/>
    </row>
    <row r="28" spans="1:12" ht="12.75">
      <c r="A28" s="238" t="s">
        <v>678</v>
      </c>
      <c r="B28" s="49"/>
      <c r="C28" s="47"/>
      <c r="D28" s="47"/>
      <c r="E28" s="47"/>
      <c r="F28" s="47"/>
      <c r="G28" s="47"/>
      <c r="J28" s="239"/>
      <c r="L28" s="239"/>
    </row>
    <row r="29" spans="1:12" ht="12.75">
      <c r="A29" s="238"/>
      <c r="B29" s="49"/>
      <c r="C29" s="47"/>
      <c r="D29" s="47"/>
      <c r="E29" s="47"/>
      <c r="F29" s="47"/>
      <c r="G29" s="47"/>
      <c r="H29" s="90"/>
      <c r="I29" s="90"/>
      <c r="J29" s="239"/>
      <c r="K29" s="90"/>
      <c r="L29" s="240"/>
    </row>
    <row r="30" spans="1:12" ht="12.75">
      <c r="A30" s="238"/>
      <c r="B30" s="49"/>
      <c r="C30" s="47"/>
      <c r="D30" s="47"/>
      <c r="E30" s="47"/>
      <c r="F30" s="47"/>
      <c r="G30" s="47"/>
      <c r="J30" s="239"/>
      <c r="L30" s="240"/>
    </row>
    <row r="31" spans="2:14" ht="12.75">
      <c r="B31" s="181"/>
      <c r="C31" s="182"/>
      <c r="D31" s="180"/>
      <c r="E31" s="180"/>
      <c r="G31" s="18"/>
      <c r="M31" s="18"/>
      <c r="N31" s="18"/>
    </row>
    <row r="32" spans="1:14" ht="12.75">
      <c r="A32" s="38"/>
      <c r="B32" s="39" t="s">
        <v>345</v>
      </c>
      <c r="C32" s="18"/>
      <c r="G32" s="18"/>
      <c r="L32" s="18"/>
      <c r="M32" s="18" t="s">
        <v>346</v>
      </c>
      <c r="N32" s="18"/>
    </row>
    <row r="33" spans="1:14" ht="12.75">
      <c r="A33" s="38"/>
      <c r="B33" s="39"/>
      <c r="C33" s="18"/>
      <c r="G33" s="18"/>
      <c r="L33" s="18"/>
      <c r="M33" s="18"/>
      <c r="N33" s="18"/>
    </row>
    <row r="34" spans="1:14" ht="12.75">
      <c r="A34" s="38"/>
      <c r="B34" s="57" t="s">
        <v>347</v>
      </c>
      <c r="C34" s="18"/>
      <c r="G34" s="18"/>
      <c r="L34" s="18"/>
      <c r="M34" s="57" t="s">
        <v>347</v>
      </c>
      <c r="N34" s="18"/>
    </row>
    <row r="35" spans="1:14" ht="12.75">
      <c r="A35" s="38"/>
      <c r="B35" s="39"/>
      <c r="C35" s="18"/>
      <c r="G35" s="18"/>
      <c r="M35" s="18"/>
      <c r="N35" s="18"/>
    </row>
    <row r="36" spans="1:14" ht="12.75">
      <c r="A36" s="38"/>
      <c r="B36" s="39"/>
      <c r="C36" s="18"/>
      <c r="G36" s="18"/>
      <c r="M36" s="18"/>
      <c r="N36" s="18"/>
    </row>
  </sheetData>
  <sheetProtection password="CB01" sheet="1"/>
  <mergeCells count="16">
    <mergeCell ref="A26:O26"/>
    <mergeCell ref="F10:F11"/>
    <mergeCell ref="A10:A11"/>
    <mergeCell ref="B10:B11"/>
    <mergeCell ref="C10:C11"/>
    <mergeCell ref="D10:D11"/>
    <mergeCell ref="E10:E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</mergeCells>
  <dataValidations count="8">
    <dataValidation type="whole" operator="equal" allowBlank="1" showInputMessage="1" showErrorMessage="1" errorTitle="UPOZORENJE" error="Uneli ste neispravan podatak. Vrednost u ovom polju mora biti 0 !!!" sqref="H17:H22 H14:H15 D19:F22">
      <formula1>0</formula1>
    </dataValidation>
    <dataValidation type="decimal" operator="greaterThan" allowBlank="1" showInputMessage="1" errorTitle="Upozorenje" error="Uneli ste neispravan podatak. Ponovite unos !!!" sqref="J18 J23 J14:J16">
      <formula1>-0.0001</formula1>
    </dataValidation>
    <dataValidation type="decimal" operator="greaterThan" allowBlank="1" showInputMessage="1" showErrorMessage="1" errorTitle="Upozorenje" error="Uneli ste neispravan podatak. Ponovite unos !!!" sqref="H23 C13:G17 I18:I23 G18:G23 I14:I16 K13:O23 I17:J17 C23:F23 C18:F18 H13:J13">
      <formula1>-0.0001</formula1>
    </dataValidation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6">
      <formula1>-0.0000001</formula1>
    </dataValidation>
    <dataValidation type="decimal" operator="greaterThan" allowBlank="1" showInputMessage="1" showErrorMessage="1" errorTitle="Upozorenje" error="Uneli ste neispravan podatak. Ponovite unos !!!" sqref="C19:C22">
      <formula1>-0.00001</formula1>
    </dataValidation>
    <dataValidation type="decimal" operator="greaterThan" allowBlank="1" showInputMessage="1" showErrorMessage="1" errorTitle="UPOZORENJE" error="Uneli ste neispravan podatak. Ponovite unos !!!" sqref="J19:J21">
      <formula1>-0.0001</formula1>
    </dataValidation>
    <dataValidation type="decimal" operator="greaterThan" allowBlank="1" showInputMessage="1" showErrorMessage="1" errorTitle="UPOZORENJE" error="Uneli ste neispravan podatak. Vrednost u ovom polju mora biti 0 !!!" sqref="J22">
      <formula1>-0.0001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30"/>
  <sheetViews>
    <sheetView showGridLines="0" showRowColHeaders="0" showZeros="0" showOutlineSymbols="0" zoomScalePageLayoutView="0" workbookViewId="0" topLeftCell="A1">
      <selection activeCell="E17" sqref="E17"/>
    </sheetView>
  </sheetViews>
  <sheetFormatPr defaultColWidth="9.140625" defaultRowHeight="12.75"/>
  <cols>
    <col min="1" max="1" width="6.140625" style="73" customWidth="1"/>
    <col min="2" max="2" width="81.140625" style="67" customWidth="1"/>
    <col min="3" max="3" width="23.00390625" style="70" customWidth="1"/>
    <col min="4" max="5" width="18.28125" style="70" customWidth="1"/>
    <col min="6" max="6" width="18.421875" style="70" customWidth="1"/>
    <col min="7" max="7" width="17.57421875" style="70" customWidth="1"/>
    <col min="8" max="8" width="18.7109375" style="70" customWidth="1"/>
    <col min="9" max="9" width="17.8515625" style="70" customWidth="1"/>
    <col min="10" max="10" width="17.421875" style="70" customWidth="1"/>
    <col min="11" max="11" width="20.421875" style="70" customWidth="1"/>
    <col min="12" max="12" width="19.8515625" style="70" customWidth="1"/>
    <col min="13" max="13" width="6.57421875" style="70" customWidth="1"/>
    <col min="14" max="14" width="13.00390625" style="70" hidden="1" customWidth="1"/>
    <col min="15" max="16384" width="9.140625" style="70" customWidth="1"/>
  </cols>
  <sheetData>
    <row r="1" spans="1:7" ht="14.25">
      <c r="A1" s="50" t="s">
        <v>436</v>
      </c>
      <c r="B1" s="39"/>
      <c r="D1" s="90"/>
      <c r="F1" s="44" t="s">
        <v>336</v>
      </c>
      <c r="G1" s="252" t="s">
        <v>579</v>
      </c>
    </row>
    <row r="2" spans="1:4" ht="12.75">
      <c r="A2" s="50" t="s">
        <v>335</v>
      </c>
      <c r="B2" s="39"/>
      <c r="D2" s="90"/>
    </row>
    <row r="3" spans="1:2" ht="12.75">
      <c r="A3" s="50" t="s">
        <v>358</v>
      </c>
      <c r="B3" s="39"/>
    </row>
    <row r="4" spans="1:2" ht="12.75">
      <c r="A4" s="50"/>
      <c r="B4" s="39"/>
    </row>
    <row r="5" spans="1:2" ht="18">
      <c r="A5" s="50"/>
      <c r="B5" s="43" t="s">
        <v>647</v>
      </c>
    </row>
    <row r="6" ht="8.25" customHeight="1">
      <c r="A6" s="71"/>
    </row>
    <row r="7" spans="1:12" ht="24.75" customHeight="1">
      <c r="A7" s="15" t="str">
        <f>"ФИЛИЈАЛА:   "&amp;Filijala</f>
        <v>ФИЛИЈАЛА:   17 ЧАЧАК</v>
      </c>
      <c r="B7" s="69"/>
      <c r="K7" s="44"/>
      <c r="L7" s="100"/>
    </row>
    <row r="8" spans="1:12" ht="21" customHeight="1">
      <c r="A8" s="15" t="str">
        <f>"ЗДРАВСТВЕНА УСТАНОВА:  "&amp;ZU</f>
        <v>ЗДРАВСТВЕНА УСТАНОВА:  00217009 ДЗ ЧАЧАК</v>
      </c>
      <c r="B8" s="69"/>
      <c r="E8" s="44"/>
      <c r="F8" s="252"/>
      <c r="J8" s="44"/>
      <c r="K8" s="18"/>
      <c r="L8" s="18"/>
    </row>
    <row r="9" spans="1:12" ht="21" customHeight="1" thickBot="1">
      <c r="A9" s="71"/>
      <c r="B9" s="69"/>
      <c r="C9" s="198" t="s">
        <v>337</v>
      </c>
      <c r="J9" s="18"/>
      <c r="K9" s="18"/>
      <c r="L9" s="20"/>
    </row>
    <row r="10" spans="1:12" s="103" customFormat="1" ht="33" customHeight="1">
      <c r="A10" s="331" t="s">
        <v>338</v>
      </c>
      <c r="B10" s="333" t="s">
        <v>339</v>
      </c>
      <c r="C10" s="309" t="s">
        <v>605</v>
      </c>
      <c r="D10" s="351"/>
      <c r="E10" s="350"/>
      <c r="F10" s="350"/>
      <c r="G10" s="350"/>
      <c r="H10" s="350"/>
      <c r="I10" s="350"/>
      <c r="J10" s="350"/>
      <c r="K10" s="350"/>
      <c r="L10" s="350"/>
    </row>
    <row r="11" spans="1:12" s="103" customFormat="1" ht="63" customHeight="1">
      <c r="A11" s="332"/>
      <c r="B11" s="334"/>
      <c r="C11" s="310"/>
      <c r="D11" s="351"/>
      <c r="E11" s="350"/>
      <c r="F11" s="350"/>
      <c r="G11" s="350"/>
      <c r="H11" s="350"/>
      <c r="I11" s="350"/>
      <c r="J11" s="350"/>
      <c r="K11" s="350"/>
      <c r="L11" s="350"/>
    </row>
    <row r="12" spans="1:12" s="103" customFormat="1" ht="12.75" customHeight="1">
      <c r="A12" s="104">
        <v>0</v>
      </c>
      <c r="B12" s="105">
        <v>1</v>
      </c>
      <c r="C12" s="23">
        <v>2</v>
      </c>
      <c r="D12" s="254"/>
      <c r="E12" s="255"/>
      <c r="F12" s="255"/>
      <c r="G12" s="255"/>
      <c r="H12" s="255"/>
      <c r="I12" s="212"/>
      <c r="J12" s="212"/>
      <c r="K12" s="255"/>
      <c r="L12" s="255"/>
    </row>
    <row r="13" spans="1:14" s="103" customFormat="1" ht="27" customHeight="1">
      <c r="A13" s="107">
        <v>1</v>
      </c>
      <c r="B13" s="154" t="s">
        <v>580</v>
      </c>
      <c r="C13" s="74">
        <v>139494.1</v>
      </c>
      <c r="D13" s="259"/>
      <c r="E13" s="256"/>
      <c r="F13" s="260"/>
      <c r="G13" s="260"/>
      <c r="H13" s="257"/>
      <c r="I13" s="260"/>
      <c r="J13" s="260"/>
      <c r="K13" s="257"/>
      <c r="L13" s="257"/>
      <c r="N13" s="185"/>
    </row>
    <row r="14" spans="1:14" s="103" customFormat="1" ht="27" customHeight="1">
      <c r="A14" s="112">
        <v>2</v>
      </c>
      <c r="B14" s="154" t="s">
        <v>581</v>
      </c>
      <c r="C14" s="74">
        <v>2388965.36</v>
      </c>
      <c r="D14" s="259"/>
      <c r="E14" s="256"/>
      <c r="F14" s="260"/>
      <c r="G14" s="260"/>
      <c r="H14" s="257"/>
      <c r="I14" s="260"/>
      <c r="J14" s="260"/>
      <c r="K14" s="257"/>
      <c r="L14" s="257"/>
      <c r="N14" s="185"/>
    </row>
    <row r="15" spans="1:14" s="103" customFormat="1" ht="27" customHeight="1">
      <c r="A15" s="107">
        <v>3</v>
      </c>
      <c r="B15" s="154" t="s">
        <v>535</v>
      </c>
      <c r="C15" s="74">
        <f>2871348.09-326851.21</f>
        <v>2544496.88</v>
      </c>
      <c r="D15" s="259"/>
      <c r="E15" s="256"/>
      <c r="F15" s="260"/>
      <c r="G15" s="260"/>
      <c r="H15" s="257"/>
      <c r="I15" s="260"/>
      <c r="J15" s="260"/>
      <c r="K15" s="257"/>
      <c r="L15" s="257"/>
      <c r="N15" s="185"/>
    </row>
    <row r="16" spans="1:14" s="103" customFormat="1" ht="27" customHeight="1">
      <c r="A16" s="112">
        <v>4</v>
      </c>
      <c r="B16" s="253" t="s">
        <v>391</v>
      </c>
      <c r="C16" s="74"/>
      <c r="D16" s="259"/>
      <c r="E16" s="256"/>
      <c r="F16" s="260"/>
      <c r="G16" s="260"/>
      <c r="H16" s="257"/>
      <c r="I16" s="260"/>
      <c r="J16" s="260"/>
      <c r="K16" s="257"/>
      <c r="L16" s="257"/>
      <c r="N16" s="185"/>
    </row>
    <row r="17" spans="1:14" s="103" customFormat="1" ht="27" customHeight="1" thickBot="1">
      <c r="A17" s="114" t="s">
        <v>344</v>
      </c>
      <c r="B17" s="115" t="s">
        <v>582</v>
      </c>
      <c r="C17" s="36">
        <f>SUM(C13:C16)</f>
        <v>5072956.34</v>
      </c>
      <c r="D17" s="258"/>
      <c r="E17" s="256"/>
      <c r="F17" s="257"/>
      <c r="G17" s="257"/>
      <c r="H17" s="257"/>
      <c r="I17" s="257"/>
      <c r="J17" s="257"/>
      <c r="K17" s="257"/>
      <c r="L17" s="257"/>
      <c r="N17" s="185"/>
    </row>
    <row r="18" spans="1:2" s="103" customFormat="1" ht="10.5">
      <c r="A18" s="118"/>
      <c r="B18" s="119"/>
    </row>
    <row r="19" spans="1:2" s="103" customFormat="1" ht="10.5">
      <c r="A19" s="118"/>
      <c r="B19" s="119"/>
    </row>
    <row r="20" spans="1:7" s="103" customFormat="1" ht="12.75">
      <c r="A20" s="71" t="s">
        <v>583</v>
      </c>
      <c r="B20" s="67"/>
      <c r="C20" s="70"/>
      <c r="D20" s="70"/>
      <c r="E20" s="70"/>
      <c r="F20" s="70"/>
      <c r="G20" s="70"/>
    </row>
    <row r="21" spans="1:12" s="18" customFormat="1" ht="12.75">
      <c r="A21" s="219" t="s">
        <v>584</v>
      </c>
      <c r="B21" s="219"/>
      <c r="C21" s="219"/>
      <c r="D21" s="219"/>
      <c r="E21" s="219"/>
      <c r="F21" s="219"/>
      <c r="G21" s="219"/>
      <c r="H21" s="266"/>
      <c r="I21" s="266"/>
      <c r="J21" s="266"/>
      <c r="K21" s="266"/>
      <c r="L21" s="266"/>
    </row>
    <row r="22" spans="1:12" s="18" customFormat="1" ht="27.75" customHeight="1">
      <c r="A22" s="314" t="s">
        <v>610</v>
      </c>
      <c r="B22" s="314"/>
      <c r="C22" s="314"/>
      <c r="D22" s="314"/>
      <c r="E22" s="314"/>
      <c r="F22" s="314"/>
      <c r="G22" s="314"/>
      <c r="H22" s="285"/>
      <c r="I22" s="285"/>
      <c r="J22" s="266"/>
      <c r="K22" s="266"/>
      <c r="L22" s="266"/>
    </row>
    <row r="23" spans="1:12" s="18" customFormat="1" ht="12.75">
      <c r="A23" s="219" t="s">
        <v>613</v>
      </c>
      <c r="B23" s="219"/>
      <c r="C23" s="219"/>
      <c r="D23" s="219"/>
      <c r="E23" s="219"/>
      <c r="F23" s="219"/>
      <c r="G23" s="219"/>
      <c r="H23" s="266"/>
      <c r="I23" s="266"/>
      <c r="J23" s="266"/>
      <c r="K23" s="266"/>
      <c r="L23" s="266"/>
    </row>
    <row r="24" spans="1:12" s="18" customFormat="1" ht="12.75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</row>
    <row r="25" spans="1:12" s="18" customFormat="1" ht="12.75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</row>
    <row r="26" spans="1:2" s="18" customFormat="1" ht="12.75">
      <c r="A26" s="38"/>
      <c r="B26" s="39"/>
    </row>
    <row r="27" spans="1:5" s="18" customFormat="1" ht="12.75">
      <c r="A27" s="38"/>
      <c r="B27" s="261" t="s">
        <v>345</v>
      </c>
      <c r="E27" s="38" t="s">
        <v>346</v>
      </c>
    </row>
    <row r="28" spans="1:5" s="18" customFormat="1" ht="12.75">
      <c r="A28" s="38"/>
      <c r="B28" s="262"/>
      <c r="E28" s="38"/>
    </row>
    <row r="29" spans="1:5" s="18" customFormat="1" ht="12.75">
      <c r="A29" s="38"/>
      <c r="B29" s="50" t="s">
        <v>585</v>
      </c>
      <c r="E29" s="38" t="s">
        <v>353</v>
      </c>
    </row>
    <row r="30" spans="10:12" ht="12.75">
      <c r="J30" s="18"/>
      <c r="K30" s="18"/>
      <c r="L30" s="18"/>
    </row>
  </sheetData>
  <sheetProtection sheet="1"/>
  <mergeCells count="13">
    <mergeCell ref="L10:L11"/>
    <mergeCell ref="A10:A11"/>
    <mergeCell ref="B10:B11"/>
    <mergeCell ref="C10:C11"/>
    <mergeCell ref="D10:D11"/>
    <mergeCell ref="E10:E11"/>
    <mergeCell ref="F10:F11"/>
    <mergeCell ref="A22:G22"/>
    <mergeCell ref="G10:G11"/>
    <mergeCell ref="H10:H11"/>
    <mergeCell ref="I10:I11"/>
    <mergeCell ref="J10:J11"/>
    <mergeCell ref="K10:K11"/>
  </mergeCells>
  <dataValidations count="1">
    <dataValidation type="decimal" operator="greaterThan" allowBlank="1" showInputMessage="1" showErrorMessage="1" errorTitle="Upozorenje" error="Uneli ste neispravan podatak. Ponovite unos !!!" sqref="C13:L17">
      <formula1>-0.0001</formula1>
    </dataValidation>
  </dataValidations>
  <printOptions/>
  <pageMargins left="0.748031496062992" right="0.15748031496063" top="0.590551181102362" bottom="0.984251968503937" header="0.31496062992126" footer="0.511811023622047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G64"/>
  <sheetViews>
    <sheetView showGridLines="0" showRowColHeaders="0" showZeros="0" zoomScalePageLayoutView="0" workbookViewId="0" topLeftCell="A22">
      <selection activeCell="F54" sqref="F54"/>
    </sheetView>
  </sheetViews>
  <sheetFormatPr defaultColWidth="9.140625" defaultRowHeight="12.75"/>
  <cols>
    <col min="1" max="1" width="4.7109375" style="135" customWidth="1"/>
    <col min="2" max="2" width="20.28125" style="135" customWidth="1"/>
    <col min="3" max="3" width="22.8515625" style="135" customWidth="1"/>
    <col min="4" max="4" width="22.57421875" style="135" customWidth="1"/>
    <col min="5" max="5" width="22.140625" style="135" customWidth="1"/>
    <col min="6" max="6" width="21.8515625" style="135" customWidth="1"/>
    <col min="7" max="7" width="22.28125" style="135" customWidth="1"/>
    <col min="8" max="16384" width="9.140625" style="135" customWidth="1"/>
  </cols>
  <sheetData>
    <row r="1" spans="1:7" ht="12.75">
      <c r="A1" s="50" t="s">
        <v>436</v>
      </c>
      <c r="F1" s="289" t="s">
        <v>336</v>
      </c>
      <c r="G1" s="290" t="s">
        <v>663</v>
      </c>
    </row>
    <row r="2" spans="1:5" ht="12.75">
      <c r="A2" s="50" t="s">
        <v>335</v>
      </c>
      <c r="E2" s="136"/>
    </row>
    <row r="3" ht="12.75">
      <c r="A3" s="50" t="s">
        <v>358</v>
      </c>
    </row>
    <row r="4" ht="12.75">
      <c r="A4" s="50"/>
    </row>
    <row r="5" spans="1:7" ht="12" customHeight="1">
      <c r="A5" s="50"/>
      <c r="G5" s="137"/>
    </row>
    <row r="6" spans="1:7" ht="17.25" customHeight="1">
      <c r="A6" s="15" t="str">
        <f>"ФИЛИЈАЛА:   "&amp;Filijala</f>
        <v>ФИЛИЈАЛА:   17 ЧАЧАК</v>
      </c>
      <c r="C6" s="138"/>
      <c r="D6" s="138"/>
      <c r="E6" s="138"/>
      <c r="G6" s="194"/>
    </row>
    <row r="7" spans="1:4" ht="12.75" customHeight="1">
      <c r="A7" s="15" t="str">
        <f>"ЗДРАВСТВЕНА УСТАНОВА:  "&amp;ZU</f>
        <v>ЗДРАВСТВЕНА УСТАНОВА:  00217009 ДЗ ЧАЧАК</v>
      </c>
      <c r="C7" s="138"/>
      <c r="D7" s="138"/>
    </row>
    <row r="8" spans="1:7" ht="28.5" customHeight="1">
      <c r="A8" s="139"/>
      <c r="C8" s="138"/>
      <c r="D8" s="138"/>
      <c r="E8" s="138"/>
      <c r="F8" s="138"/>
      <c r="G8" s="138"/>
    </row>
    <row r="9" spans="1:7" ht="50.25" customHeight="1">
      <c r="A9" s="354" t="s">
        <v>655</v>
      </c>
      <c r="B9" s="354"/>
      <c r="C9" s="354"/>
      <c r="D9" s="354"/>
      <c r="E9" s="354"/>
      <c r="F9" s="354"/>
      <c r="G9" s="354"/>
    </row>
    <row r="10" spans="1:7" ht="21" customHeight="1" thickBot="1">
      <c r="A10" s="138"/>
      <c r="B10" s="138"/>
      <c r="C10" s="138"/>
      <c r="D10" s="138"/>
      <c r="E10" s="138"/>
      <c r="G10" s="140" t="s">
        <v>337</v>
      </c>
    </row>
    <row r="11" spans="2:7" ht="56.25">
      <c r="B11" s="199"/>
      <c r="C11" s="196" t="s">
        <v>547</v>
      </c>
      <c r="D11" s="197" t="s">
        <v>556</v>
      </c>
      <c r="E11" s="200" t="s">
        <v>492</v>
      </c>
      <c r="F11" s="201" t="s">
        <v>491</v>
      </c>
      <c r="G11" s="202" t="s">
        <v>477</v>
      </c>
    </row>
    <row r="12" spans="2:7" ht="10.5" customHeight="1">
      <c r="B12" s="162">
        <v>0</v>
      </c>
      <c r="C12" s="141">
        <v>1</v>
      </c>
      <c r="D12" s="151">
        <v>2</v>
      </c>
      <c r="E12" s="151">
        <v>3</v>
      </c>
      <c r="F12" s="151">
        <v>4</v>
      </c>
      <c r="G12" s="142" t="s">
        <v>400</v>
      </c>
    </row>
    <row r="13" spans="2:7" ht="12" customHeight="1">
      <c r="B13" s="152" t="s">
        <v>479</v>
      </c>
      <c r="C13" s="249">
        <f>29582640.55-105545.46</f>
        <v>29477095.09</v>
      </c>
      <c r="D13" s="249">
        <f>29582640.55-105545.46</f>
        <v>29477095.09</v>
      </c>
      <c r="E13" s="250"/>
      <c r="F13" s="249">
        <f>29582640.55-105545.46</f>
        <v>29477095.09</v>
      </c>
      <c r="G13" s="210">
        <f aca="true" t="shared" si="0" ref="G13:G25">E13+F13</f>
        <v>29477095.09</v>
      </c>
    </row>
    <row r="14" spans="2:7" ht="12" customHeight="1">
      <c r="B14" s="153" t="s">
        <v>480</v>
      </c>
      <c r="C14" s="249">
        <v>28602995.68</v>
      </c>
      <c r="D14" s="249">
        <v>28602995.68</v>
      </c>
      <c r="E14" s="250"/>
      <c r="F14" s="249">
        <v>28602995.68</v>
      </c>
      <c r="G14" s="210">
        <f t="shared" si="0"/>
        <v>28602995.68</v>
      </c>
    </row>
    <row r="15" spans="2:7" ht="12" customHeight="1">
      <c r="B15" s="153" t="s">
        <v>481</v>
      </c>
      <c r="C15" s="249">
        <v>29503441.51</v>
      </c>
      <c r="D15" s="249">
        <v>29503441.51</v>
      </c>
      <c r="E15" s="250"/>
      <c r="F15" s="249">
        <v>29503441.51</v>
      </c>
      <c r="G15" s="210">
        <f t="shared" si="0"/>
        <v>29503441.51</v>
      </c>
    </row>
    <row r="16" spans="2:7" ht="12" customHeight="1">
      <c r="B16" s="153" t="s">
        <v>482</v>
      </c>
      <c r="C16" s="249">
        <v>30435460.48</v>
      </c>
      <c r="D16" s="249">
        <v>30435460.48</v>
      </c>
      <c r="E16" s="250"/>
      <c r="F16" s="249">
        <v>30435460.48</v>
      </c>
      <c r="G16" s="210">
        <f t="shared" si="0"/>
        <v>30435460.48</v>
      </c>
    </row>
    <row r="17" spans="2:7" ht="12" customHeight="1">
      <c r="B17" s="153" t="s">
        <v>483</v>
      </c>
      <c r="C17" s="249">
        <v>30720717.86</v>
      </c>
      <c r="D17" s="249">
        <v>30720717.86</v>
      </c>
      <c r="E17" s="250"/>
      <c r="F17" s="249">
        <v>30720717.86</v>
      </c>
      <c r="G17" s="210">
        <f t="shared" si="0"/>
        <v>30720717.86</v>
      </c>
    </row>
    <row r="18" spans="2:7" ht="12" customHeight="1">
      <c r="B18" s="153" t="s">
        <v>484</v>
      </c>
      <c r="C18" s="249">
        <v>29582330.61</v>
      </c>
      <c r="D18" s="249">
        <v>29582330.61</v>
      </c>
      <c r="E18" s="250"/>
      <c r="F18" s="249">
        <v>29582330.61</v>
      </c>
      <c r="G18" s="210">
        <f t="shared" si="0"/>
        <v>29582330.61</v>
      </c>
    </row>
    <row r="19" spans="2:7" ht="12" customHeight="1">
      <c r="B19" s="153" t="s">
        <v>648</v>
      </c>
      <c r="C19" s="249">
        <v>30475181.81</v>
      </c>
      <c r="D19" s="249">
        <v>30475181.81</v>
      </c>
      <c r="E19" s="250"/>
      <c r="F19" s="249">
        <v>30475181.81</v>
      </c>
      <c r="G19" s="210">
        <f t="shared" si="0"/>
        <v>30475181.81</v>
      </c>
    </row>
    <row r="20" spans="2:7" ht="12" customHeight="1">
      <c r="B20" s="153" t="s">
        <v>649</v>
      </c>
      <c r="C20" s="249">
        <v>30491801.87</v>
      </c>
      <c r="D20" s="249">
        <v>30491801.87</v>
      </c>
      <c r="E20" s="250"/>
      <c r="F20" s="249">
        <v>30491801.87</v>
      </c>
      <c r="G20" s="210">
        <f t="shared" si="0"/>
        <v>30491801.87</v>
      </c>
    </row>
    <row r="21" spans="2:7" ht="12" customHeight="1">
      <c r="B21" s="153" t="s">
        <v>650</v>
      </c>
      <c r="C21" s="249">
        <v>29517014.3</v>
      </c>
      <c r="D21" s="249">
        <v>29517014.3</v>
      </c>
      <c r="E21" s="250"/>
      <c r="F21" s="249">
        <v>29517014.3</v>
      </c>
      <c r="G21" s="210">
        <f t="shared" si="0"/>
        <v>29517014.3</v>
      </c>
    </row>
    <row r="22" spans="2:7" ht="12" customHeight="1">
      <c r="B22" s="153" t="s">
        <v>651</v>
      </c>
      <c r="C22" s="249">
        <v>30390750.88</v>
      </c>
      <c r="D22" s="249">
        <v>30390750.88</v>
      </c>
      <c r="E22" s="250"/>
      <c r="F22" s="249">
        <v>30390750.88</v>
      </c>
      <c r="G22" s="210">
        <f t="shared" si="0"/>
        <v>30390750.88</v>
      </c>
    </row>
    <row r="23" spans="2:7" ht="12" customHeight="1">
      <c r="B23" s="153" t="s">
        <v>652</v>
      </c>
      <c r="C23" s="249">
        <v>30683872.6</v>
      </c>
      <c r="D23" s="249">
        <v>30683872.6</v>
      </c>
      <c r="E23" s="250"/>
      <c r="F23" s="249">
        <v>30683872.6</v>
      </c>
      <c r="G23" s="210">
        <f t="shared" si="0"/>
        <v>30683872.6</v>
      </c>
    </row>
    <row r="24" spans="2:7" ht="12" customHeight="1">
      <c r="B24" s="153" t="s">
        <v>653</v>
      </c>
      <c r="C24" s="249">
        <v>30370016.24</v>
      </c>
      <c r="D24" s="249">
        <v>30370016.24</v>
      </c>
      <c r="E24" s="250"/>
      <c r="F24" s="249">
        <v>14522759.57</v>
      </c>
      <c r="G24" s="210">
        <f t="shared" si="0"/>
        <v>14522759.57</v>
      </c>
    </row>
    <row r="25" spans="2:7" ht="30" customHeight="1" thickBot="1">
      <c r="B25" s="275" t="s">
        <v>654</v>
      </c>
      <c r="C25" s="269">
        <f>SUM(C13:C24)</f>
        <v>360250678.93000007</v>
      </c>
      <c r="D25" s="269">
        <f>SUM(D13:D24)</f>
        <v>360250678.93000007</v>
      </c>
      <c r="E25" s="269">
        <f>SUM(E13:E24)</f>
        <v>0</v>
      </c>
      <c r="F25" s="269">
        <f>SUM(F13:F24)</f>
        <v>344403422.26000005</v>
      </c>
      <c r="G25" s="284">
        <f t="shared" si="0"/>
        <v>344403422.26000005</v>
      </c>
    </row>
    <row r="26" spans="2:7" ht="12" customHeight="1" thickBot="1">
      <c r="B26" s="270"/>
      <c r="C26" s="271"/>
      <c r="D26" s="271"/>
      <c r="E26" s="271"/>
      <c r="F26" s="271"/>
      <c r="G26" s="271"/>
    </row>
    <row r="27" spans="2:7" ht="40.5" customHeight="1" thickBot="1">
      <c r="B27" s="276" t="s">
        <v>606</v>
      </c>
      <c r="C27" s="278">
        <v>951861.61</v>
      </c>
      <c r="D27" s="279"/>
      <c r="E27" s="279"/>
      <c r="F27" s="278">
        <v>951861.61</v>
      </c>
      <c r="G27" s="277">
        <f>F27</f>
        <v>951861.61</v>
      </c>
    </row>
    <row r="28" spans="2:7" ht="12" customHeight="1" thickBot="1">
      <c r="B28" s="136"/>
      <c r="C28" s="272"/>
      <c r="D28" s="272"/>
      <c r="E28" s="272"/>
      <c r="F28" s="272"/>
      <c r="G28" s="272"/>
    </row>
    <row r="29" spans="2:7" ht="25.5" customHeight="1" thickBot="1">
      <c r="B29" s="280" t="s">
        <v>607</v>
      </c>
      <c r="C29" s="282">
        <f>C25+C27</f>
        <v>361202540.5400001</v>
      </c>
      <c r="D29" s="282">
        <f>D25+D27</f>
        <v>360250678.93000007</v>
      </c>
      <c r="E29" s="282">
        <f>E25+E27</f>
        <v>0</v>
      </c>
      <c r="F29" s="282">
        <f>F25+F27</f>
        <v>345355283.87000006</v>
      </c>
      <c r="G29" s="283">
        <f>G25+G27</f>
        <v>345355283.87000006</v>
      </c>
    </row>
    <row r="30" spans="2:7" ht="4.5" customHeight="1">
      <c r="B30" s="136"/>
      <c r="C30" s="272"/>
      <c r="D30" s="272"/>
      <c r="E30" s="272"/>
      <c r="F30" s="272"/>
      <c r="G30" s="272"/>
    </row>
    <row r="31" spans="2:7" ht="4.5" customHeight="1">
      <c r="B31" s="273"/>
      <c r="C31" s="274"/>
      <c r="D31" s="274"/>
      <c r="E31" s="274"/>
      <c r="F31" s="274"/>
      <c r="G31" s="274"/>
    </row>
    <row r="32" ht="4.5" customHeight="1"/>
    <row r="33" spans="2:7" ht="12.75">
      <c r="B33" s="356" t="s">
        <v>562</v>
      </c>
      <c r="C33" s="356"/>
      <c r="D33" s="356"/>
      <c r="E33" s="356"/>
      <c r="F33" s="356"/>
      <c r="G33" s="356"/>
    </row>
    <row r="34" spans="2:7" ht="24.75" customHeight="1">
      <c r="B34" s="353"/>
      <c r="C34" s="353"/>
      <c r="D34" s="353"/>
      <c r="E34" s="353"/>
      <c r="F34" s="353"/>
      <c r="G34" s="353"/>
    </row>
    <row r="35" ht="12" customHeight="1"/>
    <row r="36" spans="1:7" ht="43.5" customHeight="1">
      <c r="A36" s="355" t="s">
        <v>656</v>
      </c>
      <c r="B36" s="355"/>
      <c r="C36" s="355"/>
      <c r="D36" s="355"/>
      <c r="E36" s="355"/>
      <c r="F36" s="355"/>
      <c r="G36" s="355"/>
    </row>
    <row r="37" spans="1:7" ht="21.75" customHeight="1">
      <c r="A37" s="138"/>
      <c r="B37" s="138"/>
      <c r="C37" s="138"/>
      <c r="D37" s="138"/>
      <c r="E37" s="138"/>
      <c r="F37" s="138"/>
      <c r="G37" s="138"/>
    </row>
    <row r="38" ht="12.75">
      <c r="G38" s="140"/>
    </row>
    <row r="39" spans="1:7" ht="14.25" customHeight="1" thickBot="1">
      <c r="A39" s="138"/>
      <c r="B39" s="138"/>
      <c r="C39" s="138"/>
      <c r="D39" s="138"/>
      <c r="E39" s="138"/>
      <c r="G39" s="140" t="s">
        <v>337</v>
      </c>
    </row>
    <row r="40" spans="2:7" ht="34.5">
      <c r="B40" s="199"/>
      <c r="C40" s="203" t="s">
        <v>578</v>
      </c>
      <c r="D40" s="197" t="s">
        <v>557</v>
      </c>
      <c r="E40" s="204" t="s">
        <v>492</v>
      </c>
      <c r="F40" s="205" t="s">
        <v>491</v>
      </c>
      <c r="G40" s="206" t="s">
        <v>477</v>
      </c>
    </row>
    <row r="41" spans="2:7" ht="11.25" customHeight="1">
      <c r="B41" s="162">
        <v>0</v>
      </c>
      <c r="C41" s="141">
        <v>1</v>
      </c>
      <c r="D41" s="151">
        <v>2</v>
      </c>
      <c r="E41" s="151">
        <v>3</v>
      </c>
      <c r="F41" s="151">
        <v>4</v>
      </c>
      <c r="G41" s="142" t="s">
        <v>400</v>
      </c>
    </row>
    <row r="42" spans="2:7" ht="12" customHeight="1">
      <c r="B42" s="152" t="s">
        <v>479</v>
      </c>
      <c r="C42" s="249">
        <f>872166.76+12363</f>
        <v>884529.76</v>
      </c>
      <c r="D42" s="249">
        <f>872166.76+12363</f>
        <v>884529.76</v>
      </c>
      <c r="E42" s="250"/>
      <c r="F42" s="251">
        <f>846383.44+62627.7</f>
        <v>909011.1399999999</v>
      </c>
      <c r="G42" s="209">
        <f aca="true" t="shared" si="1" ref="G42:G53">E42+F42</f>
        <v>909011.1399999999</v>
      </c>
    </row>
    <row r="43" spans="2:7" ht="12" customHeight="1">
      <c r="B43" s="152" t="s">
        <v>480</v>
      </c>
      <c r="C43" s="249">
        <f>746418.31-12363+17126</f>
        <v>751181.31</v>
      </c>
      <c r="D43" s="249">
        <f>746418.31-12363+17126</f>
        <v>751181.31</v>
      </c>
      <c r="E43" s="250"/>
      <c r="F43" s="251">
        <v>886815.76</v>
      </c>
      <c r="G43" s="209">
        <f t="shared" si="1"/>
        <v>886815.76</v>
      </c>
    </row>
    <row r="44" spans="2:7" ht="12" customHeight="1">
      <c r="B44" s="152" t="s">
        <v>481</v>
      </c>
      <c r="C44" s="249">
        <f>902174+20899.26+1872.23+1900+16749</f>
        <v>943594.49</v>
      </c>
      <c r="D44" s="249">
        <f>897203.15+24004.56+2095.11+3542.67+16749</f>
        <v>943594.4900000001</v>
      </c>
      <c r="E44" s="250"/>
      <c r="F44" s="251">
        <f>753870.31+9316.68</f>
        <v>763186.9900000001</v>
      </c>
      <c r="G44" s="209">
        <f t="shared" si="1"/>
        <v>763186.9900000001</v>
      </c>
    </row>
    <row r="45" spans="2:7" ht="12" customHeight="1">
      <c r="B45" s="152" t="s">
        <v>482</v>
      </c>
      <c r="C45" s="249">
        <f>758071+15971.69+1181.02+2000+30875</f>
        <v>808098.71</v>
      </c>
      <c r="D45" s="249">
        <f>753768.02+21311.02+2144.67+30875</f>
        <v>808098.7100000001</v>
      </c>
      <c r="E45" s="250"/>
      <c r="F45" s="251">
        <v>962171.82</v>
      </c>
      <c r="G45" s="209">
        <f t="shared" si="1"/>
        <v>962171.82</v>
      </c>
    </row>
    <row r="46" spans="2:7" ht="12" customHeight="1">
      <c r="B46" s="152" t="s">
        <v>483</v>
      </c>
      <c r="C46" s="249">
        <f>810659+21888.64+1370.04+5700+27639</f>
        <v>867256.68</v>
      </c>
      <c r="D46" s="249">
        <f>809319.21+24210.04+6088.43+27639</f>
        <v>867256.68</v>
      </c>
      <c r="E46" s="250"/>
      <c r="F46" s="251">
        <v>813750.38</v>
      </c>
      <c r="G46" s="209">
        <f t="shared" si="1"/>
        <v>813750.38</v>
      </c>
    </row>
    <row r="47" spans="2:7" ht="12" customHeight="1">
      <c r="B47" s="152" t="s">
        <v>484</v>
      </c>
      <c r="C47" s="249">
        <f>661005+14944.19+1041.78+7400+33134</f>
        <v>717524.97</v>
      </c>
      <c r="D47" s="249">
        <f>18091.78+1440+657333.1+7526.09+33134</f>
        <v>717524.97</v>
      </c>
      <c r="E47" s="250"/>
      <c r="F47" s="251">
        <v>870537.68</v>
      </c>
      <c r="G47" s="209">
        <f t="shared" si="1"/>
        <v>870537.68</v>
      </c>
    </row>
    <row r="48" spans="2:7" ht="12" customHeight="1">
      <c r="B48" s="152" t="s">
        <v>648</v>
      </c>
      <c r="C48" s="249">
        <f>871493.45-20038+20038</f>
        <v>871493.45</v>
      </c>
      <c r="D48" s="249">
        <f>831478.39-4082.5+22237.34+1822.22+20038</f>
        <v>871493.45</v>
      </c>
      <c r="E48" s="250"/>
      <c r="F48" s="251">
        <v>717840.97</v>
      </c>
      <c r="G48" s="209">
        <f t="shared" si="1"/>
        <v>717840.97</v>
      </c>
    </row>
    <row r="49" spans="2:7" ht="12" customHeight="1">
      <c r="B49" s="152" t="s">
        <v>649</v>
      </c>
      <c r="C49" s="249">
        <f>814666.11-21006+21006</f>
        <v>814666.11</v>
      </c>
      <c r="D49" s="249">
        <f>792523.17-4082.5+5219.44+21006</f>
        <v>814666.11</v>
      </c>
      <c r="E49" s="250"/>
      <c r="F49" s="249">
        <v>877919.95</v>
      </c>
      <c r="G49" s="209">
        <f t="shared" si="1"/>
        <v>877919.95</v>
      </c>
    </row>
    <row r="50" spans="2:7" ht="12" customHeight="1">
      <c r="B50" s="152" t="s">
        <v>650</v>
      </c>
      <c r="C50" s="249">
        <f>775649.14-23018+23018</f>
        <v>775649.14</v>
      </c>
      <c r="D50" s="249">
        <f>719390.48+5351.44+5420-4082.5+15858.45+10693.27+23018</f>
        <v>775649.1399999999</v>
      </c>
      <c r="E50" s="250"/>
      <c r="F50" s="249">
        <v>817060.11</v>
      </c>
      <c r="G50" s="209">
        <f t="shared" si="1"/>
        <v>817060.11</v>
      </c>
    </row>
    <row r="51" spans="2:7" ht="12" customHeight="1">
      <c r="B51" s="152" t="s">
        <v>651</v>
      </c>
      <c r="C51" s="249">
        <f>1055209.32-18674+18674</f>
        <v>1055209.32</v>
      </c>
      <c r="D51" s="249">
        <f>999466.46-4082.5+9415.09+19647.31+6073.67+1711.11+4304.18+18674</f>
        <v>1055209.32</v>
      </c>
      <c r="E51" s="250"/>
      <c r="F51" s="249">
        <v>847551.25</v>
      </c>
      <c r="G51" s="209">
        <f t="shared" si="1"/>
        <v>847551.25</v>
      </c>
    </row>
    <row r="52" spans="2:7" ht="12" customHeight="1">
      <c r="B52" s="152" t="s">
        <v>652</v>
      </c>
      <c r="C52" s="249">
        <f>1013172.62-17362+17362</f>
        <v>1013172.62</v>
      </c>
      <c r="D52" s="249">
        <f>965634.3+1680+26777.04+1719.28+17362</f>
        <v>1013172.6200000001</v>
      </c>
      <c r="E52" s="250"/>
      <c r="F52" s="249">
        <v>1044580.12</v>
      </c>
      <c r="G52" s="209">
        <f t="shared" si="1"/>
        <v>1044580.12</v>
      </c>
    </row>
    <row r="53" spans="2:7" ht="12" customHeight="1">
      <c r="B53" s="152" t="s">
        <v>653</v>
      </c>
      <c r="C53" s="249">
        <f>963250.96-17073+17073</f>
        <v>963250.96</v>
      </c>
      <c r="D53" s="249">
        <f>965219.96-1680-17362</f>
        <v>946177.96</v>
      </c>
      <c r="E53" s="250"/>
      <c r="F53" s="249">
        <v>938128.35</v>
      </c>
      <c r="G53" s="209">
        <f t="shared" si="1"/>
        <v>938128.35</v>
      </c>
    </row>
    <row r="54" spans="2:7" ht="30" customHeight="1" thickBot="1">
      <c r="B54" s="281" t="s">
        <v>654</v>
      </c>
      <c r="C54" s="207">
        <f>SUM(C42:C53)</f>
        <v>10465627.52</v>
      </c>
      <c r="D54" s="207">
        <f>SUM(D42:D53)</f>
        <v>10448554.52</v>
      </c>
      <c r="E54" s="207">
        <f>SUM(E42:E53)</f>
        <v>0</v>
      </c>
      <c r="F54" s="207">
        <f>SUM(F42:F53)</f>
        <v>10448554.52</v>
      </c>
      <c r="G54" s="208">
        <f>SUM(G42:G53)</f>
        <v>10448554.52</v>
      </c>
    </row>
    <row r="55" spans="3:7" ht="12.75">
      <c r="C55" s="150"/>
      <c r="D55" s="150"/>
      <c r="E55" s="149"/>
      <c r="F55" s="149"/>
      <c r="G55" s="149"/>
    </row>
    <row r="56" spans="2:7" ht="25.5" customHeight="1">
      <c r="B56" s="357" t="s">
        <v>612</v>
      </c>
      <c r="C56" s="357"/>
      <c r="D56" s="357"/>
      <c r="E56" s="357"/>
      <c r="F56" s="357"/>
      <c r="G56" s="357"/>
    </row>
    <row r="58" spans="2:7" ht="26.25" customHeight="1">
      <c r="B58" s="358"/>
      <c r="C58" s="358"/>
      <c r="D58" s="358"/>
      <c r="E58" s="358"/>
      <c r="F58" s="358"/>
      <c r="G58" s="358"/>
    </row>
    <row r="59" spans="2:7" ht="24" customHeight="1">
      <c r="B59" s="143"/>
      <c r="C59" s="143"/>
      <c r="D59" s="143"/>
      <c r="E59" s="143"/>
      <c r="F59" s="143"/>
      <c r="G59" s="143"/>
    </row>
    <row r="60" spans="2:7" ht="12.75">
      <c r="B60" s="144"/>
      <c r="C60" s="144"/>
      <c r="D60" s="144"/>
      <c r="E60" s="144"/>
      <c r="F60" s="144"/>
      <c r="G60" s="144"/>
    </row>
    <row r="61" spans="2:7" ht="19.5" customHeight="1">
      <c r="B61" s="352" t="s">
        <v>485</v>
      </c>
      <c r="C61" s="352"/>
      <c r="D61" s="195"/>
      <c r="F61" s="352" t="s">
        <v>346</v>
      </c>
      <c r="G61" s="352"/>
    </row>
    <row r="62" spans="2:7" ht="12.75" customHeight="1">
      <c r="B62" s="145"/>
      <c r="C62" s="145"/>
      <c r="D62" s="145"/>
      <c r="E62" s="145"/>
      <c r="F62" s="145"/>
      <c r="G62" s="145"/>
    </row>
    <row r="63" spans="2:7" ht="12.75">
      <c r="B63" s="146"/>
      <c r="C63" s="146"/>
      <c r="D63" s="145"/>
      <c r="E63" s="145"/>
      <c r="F63" s="146"/>
      <c r="G63" s="146"/>
    </row>
    <row r="64" ht="12.75">
      <c r="F64" s="145"/>
    </row>
  </sheetData>
  <sheetProtection sheet="1"/>
  <mergeCells count="8">
    <mergeCell ref="B61:C61"/>
    <mergeCell ref="B34:G34"/>
    <mergeCell ref="A9:G9"/>
    <mergeCell ref="A36:G36"/>
    <mergeCell ref="B33:G33"/>
    <mergeCell ref="B56:G56"/>
    <mergeCell ref="B58:G58"/>
    <mergeCell ref="F61:G61"/>
  </mergeCells>
  <dataValidations count="2">
    <dataValidation type="decimal" operator="greaterThan" allowBlank="1" showInputMessage="1" showErrorMessage="1" errorTitle="Upozorenje!" error="Uneli ste neispravan podatak.&#10;Ponovite unos!!!" sqref="C25:F30 G13:G30">
      <formula1>-0.0001</formula1>
    </dataValidation>
    <dataValidation type="decimal" operator="greaterThan" allowBlank="1" showInputMessage="1" showErrorMessage="1" errorTitle="Upozorenje!" error="Uneli ste neispravan podatak. Ponovite unos !!!" sqref="G42:G53">
      <formula1>-0.000001</formula1>
    </dataValidation>
  </dataValidations>
  <printOptions/>
  <pageMargins left="0.35" right="0.4330708661417323" top="0.5905511811023623" bottom="0.4330708661417323" header="0.31496062992125984" footer="0.31496062992125984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G65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35" customWidth="1"/>
    <col min="2" max="2" width="20.28125" style="135" customWidth="1"/>
    <col min="3" max="3" width="22.8515625" style="135" customWidth="1"/>
    <col min="4" max="4" width="22.57421875" style="135" customWidth="1"/>
    <col min="5" max="5" width="22.140625" style="135" customWidth="1"/>
    <col min="6" max="6" width="21.8515625" style="135" customWidth="1"/>
    <col min="7" max="7" width="22.28125" style="135" customWidth="1"/>
    <col min="8" max="16384" width="9.140625" style="135" customWidth="1"/>
  </cols>
  <sheetData>
    <row r="1" spans="1:7" ht="12.75">
      <c r="A1" s="50" t="s">
        <v>436</v>
      </c>
      <c r="F1" s="289" t="s">
        <v>336</v>
      </c>
      <c r="G1" s="290" t="s">
        <v>664</v>
      </c>
    </row>
    <row r="2" spans="1:5" ht="12.75">
      <c r="A2" s="50" t="s">
        <v>335</v>
      </c>
      <c r="E2" s="136"/>
    </row>
    <row r="3" ht="12.75">
      <c r="A3" s="50" t="s">
        <v>358</v>
      </c>
    </row>
    <row r="4" ht="12.75">
      <c r="A4" s="50"/>
    </row>
    <row r="5" spans="1:7" ht="12" customHeight="1">
      <c r="A5" s="50"/>
      <c r="G5" s="137"/>
    </row>
    <row r="6" spans="1:7" ht="17.25" customHeight="1">
      <c r="A6" s="15" t="str">
        <f>"ФИЛИЈАЛА:   "&amp;Filijala</f>
        <v>ФИЛИЈАЛА:   17 ЧАЧАК</v>
      </c>
      <c r="C6" s="138"/>
      <c r="D6" s="138"/>
      <c r="E6" s="138"/>
      <c r="G6" s="194"/>
    </row>
    <row r="7" spans="1:4" ht="12.75" customHeight="1">
      <c r="A7" s="15" t="str">
        <f>"ЗДРАВСТВЕНА УСТАНОВА:  "&amp;ZU</f>
        <v>ЗДРАВСТВЕНА УСТАНОВА:  00217009 ДЗ ЧАЧАК</v>
      </c>
      <c r="C7" s="138"/>
      <c r="D7" s="138"/>
    </row>
    <row r="8" spans="1:7" ht="28.5" customHeight="1">
      <c r="A8" s="139"/>
      <c r="C8" s="138"/>
      <c r="D8" s="138"/>
      <c r="E8" s="138"/>
      <c r="F8" s="138"/>
      <c r="G8" s="138"/>
    </row>
    <row r="9" spans="1:7" ht="50.25" customHeight="1">
      <c r="A9" s="354" t="s">
        <v>657</v>
      </c>
      <c r="B9" s="354"/>
      <c r="C9" s="354"/>
      <c r="D9" s="354"/>
      <c r="E9" s="354"/>
      <c r="F9" s="354"/>
      <c r="G9" s="354"/>
    </row>
    <row r="10" spans="1:7" ht="21" customHeight="1" thickBot="1">
      <c r="A10" s="138"/>
      <c r="B10" s="138"/>
      <c r="C10" s="138"/>
      <c r="D10" s="138"/>
      <c r="E10" s="138"/>
      <c r="G10" s="140" t="s">
        <v>337</v>
      </c>
    </row>
    <row r="11" spans="2:7" ht="56.25">
      <c r="B11" s="199"/>
      <c r="C11" s="196" t="s">
        <v>547</v>
      </c>
      <c r="D11" s="197" t="s">
        <v>556</v>
      </c>
      <c r="E11" s="200" t="s">
        <v>492</v>
      </c>
      <c r="F11" s="201" t="s">
        <v>491</v>
      </c>
      <c r="G11" s="202" t="s">
        <v>477</v>
      </c>
    </row>
    <row r="12" spans="2:7" ht="10.5" customHeight="1">
      <c r="B12" s="162">
        <v>0</v>
      </c>
      <c r="C12" s="141">
        <v>1</v>
      </c>
      <c r="D12" s="151">
        <v>2</v>
      </c>
      <c r="E12" s="151">
        <v>3</v>
      </c>
      <c r="F12" s="151">
        <v>4</v>
      </c>
      <c r="G12" s="142" t="s">
        <v>400</v>
      </c>
    </row>
    <row r="13" spans="2:7" ht="12" customHeight="1">
      <c r="B13" s="152" t="s">
        <v>479</v>
      </c>
      <c r="C13" s="249"/>
      <c r="D13" s="250"/>
      <c r="E13" s="250"/>
      <c r="F13" s="250"/>
      <c r="G13" s="210">
        <f aca="true" t="shared" si="0" ref="G13:G24">E13+F13</f>
        <v>0</v>
      </c>
    </row>
    <row r="14" spans="2:7" ht="12" customHeight="1">
      <c r="B14" s="153" t="s">
        <v>480</v>
      </c>
      <c r="C14" s="249"/>
      <c r="D14" s="250"/>
      <c r="E14" s="250"/>
      <c r="F14" s="250"/>
      <c r="G14" s="210">
        <f t="shared" si="0"/>
        <v>0</v>
      </c>
    </row>
    <row r="15" spans="2:7" ht="12" customHeight="1">
      <c r="B15" s="153" t="s">
        <v>481</v>
      </c>
      <c r="C15" s="249"/>
      <c r="D15" s="250"/>
      <c r="E15" s="250"/>
      <c r="F15" s="250"/>
      <c r="G15" s="210">
        <f t="shared" si="0"/>
        <v>0</v>
      </c>
    </row>
    <row r="16" spans="2:7" ht="12" customHeight="1">
      <c r="B16" s="153" t="s">
        <v>482</v>
      </c>
      <c r="C16" s="249"/>
      <c r="D16" s="250"/>
      <c r="E16" s="250"/>
      <c r="F16" s="250"/>
      <c r="G16" s="210">
        <f t="shared" si="0"/>
        <v>0</v>
      </c>
    </row>
    <row r="17" spans="2:7" ht="12" customHeight="1">
      <c r="B17" s="153" t="s">
        <v>483</v>
      </c>
      <c r="C17" s="249"/>
      <c r="D17" s="250"/>
      <c r="E17" s="250"/>
      <c r="F17" s="250"/>
      <c r="G17" s="210">
        <f t="shared" si="0"/>
        <v>0</v>
      </c>
    </row>
    <row r="18" spans="2:7" ht="12" customHeight="1">
      <c r="B18" s="153" t="s">
        <v>484</v>
      </c>
      <c r="C18" s="249"/>
      <c r="D18" s="250"/>
      <c r="E18" s="250"/>
      <c r="F18" s="250"/>
      <c r="G18" s="210">
        <f t="shared" si="0"/>
        <v>0</v>
      </c>
    </row>
    <row r="19" spans="2:7" ht="12" customHeight="1">
      <c r="B19" s="153" t="s">
        <v>648</v>
      </c>
      <c r="C19" s="249"/>
      <c r="D19" s="250"/>
      <c r="E19" s="250"/>
      <c r="F19" s="250"/>
      <c r="G19" s="210">
        <f t="shared" si="0"/>
        <v>0</v>
      </c>
    </row>
    <row r="20" spans="2:7" ht="12" customHeight="1">
      <c r="B20" s="153" t="s">
        <v>649</v>
      </c>
      <c r="C20" s="249"/>
      <c r="D20" s="250"/>
      <c r="E20" s="250"/>
      <c r="F20" s="250"/>
      <c r="G20" s="210">
        <f t="shared" si="0"/>
        <v>0</v>
      </c>
    </row>
    <row r="21" spans="2:7" ht="12" customHeight="1">
      <c r="B21" s="153" t="s">
        <v>650</v>
      </c>
      <c r="C21" s="249"/>
      <c r="D21" s="250"/>
      <c r="E21" s="250"/>
      <c r="F21" s="250"/>
      <c r="G21" s="210">
        <f t="shared" si="0"/>
        <v>0</v>
      </c>
    </row>
    <row r="22" spans="2:7" ht="12" customHeight="1">
      <c r="B22" s="153" t="s">
        <v>651</v>
      </c>
      <c r="C22" s="249"/>
      <c r="D22" s="250"/>
      <c r="E22" s="250"/>
      <c r="F22" s="250"/>
      <c r="G22" s="210">
        <f t="shared" si="0"/>
        <v>0</v>
      </c>
    </row>
    <row r="23" spans="2:7" ht="12" customHeight="1">
      <c r="B23" s="153" t="s">
        <v>652</v>
      </c>
      <c r="C23" s="249"/>
      <c r="D23" s="250"/>
      <c r="E23" s="250"/>
      <c r="F23" s="250"/>
      <c r="G23" s="210">
        <f t="shared" si="0"/>
        <v>0</v>
      </c>
    </row>
    <row r="24" spans="2:7" ht="12" customHeight="1">
      <c r="B24" s="153" t="s">
        <v>653</v>
      </c>
      <c r="C24" s="249"/>
      <c r="D24" s="250"/>
      <c r="E24" s="250"/>
      <c r="F24" s="250"/>
      <c r="G24" s="210">
        <f t="shared" si="0"/>
        <v>0</v>
      </c>
    </row>
    <row r="25" spans="2:7" ht="30" customHeight="1" thickBot="1">
      <c r="B25" s="275" t="s">
        <v>654</v>
      </c>
      <c r="C25" s="269">
        <f>SUM(C13:C24)</f>
        <v>0</v>
      </c>
      <c r="D25" s="269">
        <f>SUM(D13:D24)</f>
        <v>0</v>
      </c>
      <c r="E25" s="269">
        <f>SUM(E13:E24)</f>
        <v>0</v>
      </c>
      <c r="F25" s="269">
        <f>SUM(F13:F24)</f>
        <v>0</v>
      </c>
      <c r="G25" s="208">
        <f>SUM(G13:G24)</f>
        <v>0</v>
      </c>
    </row>
    <row r="26" spans="2:7" ht="12" customHeight="1" thickBot="1">
      <c r="B26" s="270"/>
      <c r="C26" s="271"/>
      <c r="D26" s="271"/>
      <c r="E26" s="271"/>
      <c r="F26" s="271"/>
      <c r="G26" s="271"/>
    </row>
    <row r="27" spans="2:7" ht="40.5" customHeight="1">
      <c r="B27" s="293" t="s">
        <v>606</v>
      </c>
      <c r="C27" s="294"/>
      <c r="D27" s="295"/>
      <c r="E27" s="295"/>
      <c r="F27" s="294"/>
      <c r="G27" s="296">
        <f>F27</f>
        <v>0</v>
      </c>
    </row>
    <row r="28" spans="2:7" ht="30" customHeight="1" thickBot="1">
      <c r="B28" s="298" t="s">
        <v>669</v>
      </c>
      <c r="C28" s="297"/>
      <c r="D28" s="297"/>
      <c r="E28" s="297"/>
      <c r="F28" s="297"/>
      <c r="G28" s="299">
        <f>E28+F28</f>
        <v>0</v>
      </c>
    </row>
    <row r="29" spans="2:7" ht="12" customHeight="1" thickBot="1">
      <c r="B29" s="136"/>
      <c r="C29" s="272"/>
      <c r="D29" s="272"/>
      <c r="E29" s="272"/>
      <c r="F29" s="272"/>
      <c r="G29" s="272"/>
    </row>
    <row r="30" spans="2:7" ht="25.5" customHeight="1" thickBot="1">
      <c r="B30" s="280" t="s">
        <v>607</v>
      </c>
      <c r="C30" s="282">
        <f>C25+C27+C28</f>
        <v>0</v>
      </c>
      <c r="D30" s="282">
        <f>D25+D27+D28</f>
        <v>0</v>
      </c>
      <c r="E30" s="282">
        <f>E25+E27+E28</f>
        <v>0</v>
      </c>
      <c r="F30" s="282">
        <f>F25+F27+F28</f>
        <v>0</v>
      </c>
      <c r="G30" s="283">
        <f>G25+G27+G28</f>
        <v>0</v>
      </c>
    </row>
    <row r="31" spans="2:7" ht="4.5" customHeight="1">
      <c r="B31" s="136"/>
      <c r="C31" s="272"/>
      <c r="D31" s="272"/>
      <c r="E31" s="272"/>
      <c r="F31" s="272"/>
      <c r="G31" s="272"/>
    </row>
    <row r="32" spans="2:7" ht="1.5" customHeight="1">
      <c r="B32" s="273"/>
      <c r="C32" s="274"/>
      <c r="D32" s="274"/>
      <c r="E32" s="274"/>
      <c r="F32" s="274"/>
      <c r="G32" s="274"/>
    </row>
    <row r="33" ht="3.75" customHeight="1"/>
    <row r="34" spans="2:7" ht="16.5" customHeight="1">
      <c r="B34" s="357" t="s">
        <v>667</v>
      </c>
      <c r="C34" s="356"/>
      <c r="D34" s="356"/>
      <c r="E34" s="356"/>
      <c r="F34" s="356"/>
      <c r="G34" s="356"/>
    </row>
    <row r="35" spans="2:7" ht="29.25" customHeight="1">
      <c r="B35" s="357" t="s">
        <v>668</v>
      </c>
      <c r="C35" s="356"/>
      <c r="D35" s="356"/>
      <c r="E35" s="356"/>
      <c r="F35" s="356"/>
      <c r="G35" s="356"/>
    </row>
    <row r="36" ht="19.5" customHeight="1"/>
    <row r="37" spans="1:7" ht="27.75" customHeight="1">
      <c r="A37" s="355" t="s">
        <v>658</v>
      </c>
      <c r="B37" s="355"/>
      <c r="C37" s="355"/>
      <c r="D37" s="355"/>
      <c r="E37" s="355"/>
      <c r="F37" s="355"/>
      <c r="G37" s="355"/>
    </row>
    <row r="38" spans="1:7" ht="21.75" customHeight="1">
      <c r="A38" s="138"/>
      <c r="B38" s="138"/>
      <c r="C38" s="138"/>
      <c r="D38" s="138"/>
      <c r="E38" s="138"/>
      <c r="F38" s="138"/>
      <c r="G38" s="138"/>
    </row>
    <row r="39" ht="12.75">
      <c r="G39" s="140"/>
    </row>
    <row r="40" spans="1:7" ht="14.25" customHeight="1" thickBot="1">
      <c r="A40" s="138"/>
      <c r="B40" s="138"/>
      <c r="C40" s="138"/>
      <c r="D40" s="138"/>
      <c r="E40" s="138"/>
      <c r="G40" s="140" t="s">
        <v>337</v>
      </c>
    </row>
    <row r="41" spans="2:7" ht="34.5">
      <c r="B41" s="199"/>
      <c r="C41" s="203" t="s">
        <v>578</v>
      </c>
      <c r="D41" s="197" t="s">
        <v>557</v>
      </c>
      <c r="E41" s="204" t="s">
        <v>492</v>
      </c>
      <c r="F41" s="205" t="s">
        <v>491</v>
      </c>
      <c r="G41" s="206" t="s">
        <v>477</v>
      </c>
    </row>
    <row r="42" spans="2:7" ht="11.25" customHeight="1">
      <c r="B42" s="162">
        <v>0</v>
      </c>
      <c r="C42" s="141">
        <v>1</v>
      </c>
      <c r="D42" s="151">
        <v>2</v>
      </c>
      <c r="E42" s="151">
        <v>3</v>
      </c>
      <c r="F42" s="151">
        <v>4</v>
      </c>
      <c r="G42" s="142" t="s">
        <v>400</v>
      </c>
    </row>
    <row r="43" spans="2:7" ht="12" customHeight="1">
      <c r="B43" s="152" t="s">
        <v>479</v>
      </c>
      <c r="C43" s="249"/>
      <c r="D43" s="250"/>
      <c r="E43" s="250"/>
      <c r="F43" s="251"/>
      <c r="G43" s="209">
        <f aca="true" t="shared" si="1" ref="G43:G54">E43+F43</f>
        <v>0</v>
      </c>
    </row>
    <row r="44" spans="2:7" ht="12" customHeight="1">
      <c r="B44" s="152" t="s">
        <v>480</v>
      </c>
      <c r="C44" s="249"/>
      <c r="D44" s="250"/>
      <c r="E44" s="250"/>
      <c r="F44" s="251"/>
      <c r="G44" s="209">
        <f t="shared" si="1"/>
        <v>0</v>
      </c>
    </row>
    <row r="45" spans="2:7" ht="12" customHeight="1">
      <c r="B45" s="152" t="s">
        <v>481</v>
      </c>
      <c r="C45" s="249"/>
      <c r="D45" s="250"/>
      <c r="E45" s="250"/>
      <c r="F45" s="251"/>
      <c r="G45" s="209">
        <f t="shared" si="1"/>
        <v>0</v>
      </c>
    </row>
    <row r="46" spans="2:7" ht="12" customHeight="1">
      <c r="B46" s="152" t="s">
        <v>482</v>
      </c>
      <c r="C46" s="249"/>
      <c r="D46" s="250"/>
      <c r="E46" s="250"/>
      <c r="F46" s="251"/>
      <c r="G46" s="209">
        <f t="shared" si="1"/>
        <v>0</v>
      </c>
    </row>
    <row r="47" spans="2:7" ht="12" customHeight="1">
      <c r="B47" s="152" t="s">
        <v>483</v>
      </c>
      <c r="C47" s="249"/>
      <c r="D47" s="250"/>
      <c r="E47" s="250"/>
      <c r="F47" s="251"/>
      <c r="G47" s="209">
        <f t="shared" si="1"/>
        <v>0</v>
      </c>
    </row>
    <row r="48" spans="2:7" ht="12" customHeight="1">
      <c r="B48" s="152" t="s">
        <v>484</v>
      </c>
      <c r="C48" s="249"/>
      <c r="D48" s="250"/>
      <c r="E48" s="250"/>
      <c r="F48" s="251"/>
      <c r="G48" s="209">
        <f t="shared" si="1"/>
        <v>0</v>
      </c>
    </row>
    <row r="49" spans="2:7" ht="12" customHeight="1">
      <c r="B49" s="152" t="s">
        <v>648</v>
      </c>
      <c r="C49" s="249"/>
      <c r="D49" s="250"/>
      <c r="E49" s="250"/>
      <c r="F49" s="251"/>
      <c r="G49" s="209">
        <f t="shared" si="1"/>
        <v>0</v>
      </c>
    </row>
    <row r="50" spans="2:7" ht="12" customHeight="1">
      <c r="B50" s="152" t="s">
        <v>649</v>
      </c>
      <c r="C50" s="249"/>
      <c r="D50" s="250"/>
      <c r="E50" s="250"/>
      <c r="F50" s="251"/>
      <c r="G50" s="209">
        <f t="shared" si="1"/>
        <v>0</v>
      </c>
    </row>
    <row r="51" spans="2:7" ht="12" customHeight="1">
      <c r="B51" s="152" t="s">
        <v>650</v>
      </c>
      <c r="C51" s="249"/>
      <c r="D51" s="250"/>
      <c r="E51" s="250"/>
      <c r="F51" s="251"/>
      <c r="G51" s="209">
        <f t="shared" si="1"/>
        <v>0</v>
      </c>
    </row>
    <row r="52" spans="2:7" ht="12" customHeight="1">
      <c r="B52" s="152" t="s">
        <v>651</v>
      </c>
      <c r="C52" s="249"/>
      <c r="D52" s="250"/>
      <c r="E52" s="250"/>
      <c r="F52" s="251"/>
      <c r="G52" s="209">
        <f t="shared" si="1"/>
        <v>0</v>
      </c>
    </row>
    <row r="53" spans="2:7" ht="12" customHeight="1">
      <c r="B53" s="152" t="s">
        <v>652</v>
      </c>
      <c r="C53" s="249"/>
      <c r="D53" s="250"/>
      <c r="E53" s="250"/>
      <c r="F53" s="251"/>
      <c r="G53" s="209">
        <f t="shared" si="1"/>
        <v>0</v>
      </c>
    </row>
    <row r="54" spans="2:7" ht="12" customHeight="1">
      <c r="B54" s="152" t="s">
        <v>653</v>
      </c>
      <c r="C54" s="249"/>
      <c r="D54" s="250"/>
      <c r="E54" s="250"/>
      <c r="F54" s="251"/>
      <c r="G54" s="209">
        <f t="shared" si="1"/>
        <v>0</v>
      </c>
    </row>
    <row r="55" spans="2:7" ht="30" customHeight="1" thickBot="1">
      <c r="B55" s="281" t="s">
        <v>654</v>
      </c>
      <c r="C55" s="207">
        <f>SUM(C43:C54)</f>
        <v>0</v>
      </c>
      <c r="D55" s="207">
        <f>SUM(D43:D54)</f>
        <v>0</v>
      </c>
      <c r="E55" s="207">
        <f>SUM(E43:E54)</f>
        <v>0</v>
      </c>
      <c r="F55" s="207">
        <f>SUM(F43:F54)</f>
        <v>0</v>
      </c>
      <c r="G55" s="208">
        <f>SUM(G43:G54)</f>
        <v>0</v>
      </c>
    </row>
    <row r="56" spans="3:7" ht="12.75">
      <c r="C56" s="150"/>
      <c r="D56" s="150"/>
      <c r="E56" s="149"/>
      <c r="F56" s="149"/>
      <c r="G56" s="149"/>
    </row>
    <row r="57" spans="2:7" ht="25.5" customHeight="1">
      <c r="B57" s="357" t="s">
        <v>608</v>
      </c>
      <c r="C57" s="357"/>
      <c r="D57" s="357"/>
      <c r="E57" s="357"/>
      <c r="F57" s="357"/>
      <c r="G57" s="357"/>
    </row>
    <row r="59" spans="2:7" ht="26.25" customHeight="1">
      <c r="B59" s="358"/>
      <c r="C59" s="358"/>
      <c r="D59" s="358"/>
      <c r="E59" s="358"/>
      <c r="F59" s="358"/>
      <c r="G59" s="358"/>
    </row>
    <row r="60" spans="2:7" ht="24" customHeight="1">
      <c r="B60" s="143"/>
      <c r="C60" s="143"/>
      <c r="D60" s="143"/>
      <c r="E60" s="143"/>
      <c r="F60" s="143"/>
      <c r="G60" s="143"/>
    </row>
    <row r="61" spans="2:7" ht="12.75">
      <c r="B61" s="144"/>
      <c r="C61" s="144"/>
      <c r="D61" s="144"/>
      <c r="E61" s="144"/>
      <c r="F61" s="144"/>
      <c r="G61" s="144"/>
    </row>
    <row r="62" spans="2:7" ht="19.5" customHeight="1">
      <c r="B62" s="352" t="s">
        <v>485</v>
      </c>
      <c r="C62" s="352"/>
      <c r="D62" s="195"/>
      <c r="F62" s="352" t="s">
        <v>346</v>
      </c>
      <c r="G62" s="352"/>
    </row>
    <row r="63" spans="2:7" ht="12.75" customHeight="1">
      <c r="B63" s="145"/>
      <c r="C63" s="145"/>
      <c r="D63" s="145"/>
      <c r="E63" s="145"/>
      <c r="F63" s="145"/>
      <c r="G63" s="145"/>
    </row>
    <row r="64" spans="2:7" ht="12.75">
      <c r="B64" s="146"/>
      <c r="C64" s="146"/>
      <c r="D64" s="145"/>
      <c r="E64" s="145"/>
      <c r="F64" s="146"/>
      <c r="G64" s="146"/>
    </row>
    <row r="65" ht="12.75">
      <c r="F65" s="145"/>
    </row>
  </sheetData>
  <sheetProtection sheet="1"/>
  <mergeCells count="8">
    <mergeCell ref="B62:C62"/>
    <mergeCell ref="F62:G62"/>
    <mergeCell ref="A9:G9"/>
    <mergeCell ref="B34:G34"/>
    <mergeCell ref="B35:G35"/>
    <mergeCell ref="A37:G37"/>
    <mergeCell ref="B57:G57"/>
    <mergeCell ref="B59:G59"/>
  </mergeCells>
  <dataValidations count="2">
    <dataValidation type="decimal" operator="greaterThan" allowBlank="1" showInputMessage="1" showErrorMessage="1" errorTitle="Upozorenje!" error="Uneli ste neispravan podatak.&#10;Ponovite unos!!!" sqref="G13:G24 C25:G31">
      <formula1>-0.0001</formula1>
    </dataValidation>
    <dataValidation type="decimal" operator="greaterThan" allowBlank="1" showInputMessage="1" showErrorMessage="1" errorTitle="Upozorenje!" error="Uneli ste neispravan podatak. Ponovite unos !!!" sqref="G43:G54">
      <formula1>-0.00001</formula1>
    </dataValidation>
  </dataValidations>
  <printOptions/>
  <pageMargins left="0.35" right="0.4330708661417323" top="0.5905511811023623" bottom="0.4330708661417323" header="0.31496062992125984" footer="0.31496062992125984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64"/>
  <sheetViews>
    <sheetView showGridLines="0" showRowColHeaders="0" showZeros="0" showOutlineSymbols="0" zoomScalePageLayoutView="0" workbookViewId="0" topLeftCell="A18">
      <selection activeCell="F54" sqref="F54"/>
    </sheetView>
  </sheetViews>
  <sheetFormatPr defaultColWidth="9.140625" defaultRowHeight="12.75"/>
  <cols>
    <col min="1" max="1" width="4.7109375" style="135" customWidth="1"/>
    <col min="2" max="2" width="20.28125" style="135" customWidth="1"/>
    <col min="3" max="3" width="22.8515625" style="135" customWidth="1"/>
    <col min="4" max="4" width="22.57421875" style="135" customWidth="1"/>
    <col min="5" max="5" width="22.140625" style="135" customWidth="1"/>
    <col min="6" max="6" width="21.8515625" style="135" customWidth="1"/>
    <col min="7" max="7" width="22.28125" style="135" customWidth="1"/>
    <col min="8" max="16384" width="9.140625" style="135" customWidth="1"/>
  </cols>
  <sheetData>
    <row r="1" spans="1:7" ht="12.75">
      <c r="A1" s="50" t="s">
        <v>436</v>
      </c>
      <c r="F1" s="289" t="s">
        <v>336</v>
      </c>
      <c r="G1" s="290" t="s">
        <v>665</v>
      </c>
    </row>
    <row r="2" spans="1:5" ht="12.75">
      <c r="A2" s="50" t="s">
        <v>335</v>
      </c>
      <c r="E2" s="136"/>
    </row>
    <row r="3" ht="12.75">
      <c r="A3" s="50" t="s">
        <v>358</v>
      </c>
    </row>
    <row r="4" ht="12.75">
      <c r="A4" s="50"/>
    </row>
    <row r="5" spans="1:7" ht="12" customHeight="1">
      <c r="A5" s="50"/>
      <c r="G5" s="137"/>
    </row>
    <row r="6" spans="1:7" ht="17.25" customHeight="1">
      <c r="A6" s="15" t="str">
        <f>"ФИЛИЈАЛА:   "&amp;Filijala</f>
        <v>ФИЛИЈАЛА:   17 ЧАЧАК</v>
      </c>
      <c r="C6" s="138"/>
      <c r="D6" s="138"/>
      <c r="E6" s="138"/>
      <c r="G6" s="194"/>
    </row>
    <row r="7" spans="1:4" ht="12.75" customHeight="1">
      <c r="A7" s="15" t="str">
        <f>"ЗДРАВСТВЕНА УСТАНОВА:  "&amp;ZU</f>
        <v>ЗДРАВСТВЕНА УСТАНОВА:  00217009 ДЗ ЧАЧАК</v>
      </c>
      <c r="C7" s="138"/>
      <c r="D7" s="138"/>
    </row>
    <row r="8" spans="1:7" ht="28.5" customHeight="1">
      <c r="A8" s="139"/>
      <c r="C8" s="138"/>
      <c r="D8" s="138"/>
      <c r="E8" s="138"/>
      <c r="F8" s="138"/>
      <c r="G8" s="138"/>
    </row>
    <row r="9" spans="1:7" ht="50.25" customHeight="1">
      <c r="A9" s="354" t="s">
        <v>659</v>
      </c>
      <c r="B9" s="354"/>
      <c r="C9" s="354"/>
      <c r="D9" s="354"/>
      <c r="E9" s="354"/>
      <c r="F9" s="354"/>
      <c r="G9" s="354"/>
    </row>
    <row r="10" spans="1:7" ht="21" customHeight="1" thickBot="1">
      <c r="A10" s="138"/>
      <c r="B10" s="138"/>
      <c r="C10" s="138"/>
      <c r="D10" s="138"/>
      <c r="E10" s="138"/>
      <c r="G10" s="140" t="s">
        <v>337</v>
      </c>
    </row>
    <row r="11" spans="2:7" ht="56.25">
      <c r="B11" s="199"/>
      <c r="C11" s="196" t="s">
        <v>547</v>
      </c>
      <c r="D11" s="197" t="s">
        <v>556</v>
      </c>
      <c r="E11" s="200" t="s">
        <v>492</v>
      </c>
      <c r="F11" s="201" t="s">
        <v>491</v>
      </c>
      <c r="G11" s="202" t="s">
        <v>477</v>
      </c>
    </row>
    <row r="12" spans="2:7" ht="10.5" customHeight="1">
      <c r="B12" s="162">
        <v>0</v>
      </c>
      <c r="C12" s="141">
        <v>1</v>
      </c>
      <c r="D12" s="151">
        <v>2</v>
      </c>
      <c r="E12" s="151">
        <v>3</v>
      </c>
      <c r="F12" s="151">
        <v>4</v>
      </c>
      <c r="G12" s="142" t="s">
        <v>400</v>
      </c>
    </row>
    <row r="13" spans="2:7" ht="12" customHeight="1">
      <c r="B13" s="152" t="s">
        <v>479</v>
      </c>
      <c r="C13" s="249">
        <v>5672644.3</v>
      </c>
      <c r="D13" s="249">
        <v>5672644.3</v>
      </c>
      <c r="E13" s="250"/>
      <c r="F13" s="249">
        <v>5672644.3</v>
      </c>
      <c r="G13" s="210">
        <f aca="true" t="shared" si="0" ref="G13:G24">E13+F13</f>
        <v>5672644.3</v>
      </c>
    </row>
    <row r="14" spans="2:7" ht="12" customHeight="1">
      <c r="B14" s="153" t="s">
        <v>480</v>
      </c>
      <c r="C14" s="249">
        <v>5590300.83</v>
      </c>
      <c r="D14" s="249">
        <v>5590300.83</v>
      </c>
      <c r="E14" s="250"/>
      <c r="F14" s="249">
        <v>5590300.83</v>
      </c>
      <c r="G14" s="210">
        <f t="shared" si="0"/>
        <v>5590300.83</v>
      </c>
    </row>
    <row r="15" spans="2:7" ht="12" customHeight="1">
      <c r="B15" s="153" t="s">
        <v>481</v>
      </c>
      <c r="C15" s="249">
        <v>5763028.16</v>
      </c>
      <c r="D15" s="249">
        <v>5763028.16</v>
      </c>
      <c r="E15" s="250"/>
      <c r="F15" s="249">
        <v>5763028.16</v>
      </c>
      <c r="G15" s="210">
        <f t="shared" si="0"/>
        <v>5763028.16</v>
      </c>
    </row>
    <row r="16" spans="2:7" ht="12" customHeight="1">
      <c r="B16" s="153" t="s">
        <v>482</v>
      </c>
      <c r="C16" s="249">
        <v>5680467.9</v>
      </c>
      <c r="D16" s="249">
        <v>5680467.9</v>
      </c>
      <c r="E16" s="250"/>
      <c r="F16" s="249">
        <v>5680467.9</v>
      </c>
      <c r="G16" s="210">
        <f t="shared" si="0"/>
        <v>5680467.9</v>
      </c>
    </row>
    <row r="17" spans="2:7" ht="12" customHeight="1">
      <c r="B17" s="153" t="s">
        <v>483</v>
      </c>
      <c r="C17" s="249">
        <v>5780248.7</v>
      </c>
      <c r="D17" s="249">
        <v>5780248.7</v>
      </c>
      <c r="E17" s="250"/>
      <c r="F17" s="249">
        <v>5780248.7</v>
      </c>
      <c r="G17" s="210">
        <f t="shared" si="0"/>
        <v>5780248.7</v>
      </c>
    </row>
    <row r="18" spans="2:7" ht="12" customHeight="1">
      <c r="B18" s="153" t="s">
        <v>484</v>
      </c>
      <c r="C18" s="249">
        <v>5525449.53</v>
      </c>
      <c r="D18" s="249">
        <v>5525449.53</v>
      </c>
      <c r="E18" s="250"/>
      <c r="F18" s="249">
        <v>5525449.53</v>
      </c>
      <c r="G18" s="210">
        <f t="shared" si="0"/>
        <v>5525449.53</v>
      </c>
    </row>
    <row r="19" spans="2:7" ht="12" customHeight="1">
      <c r="B19" s="153" t="s">
        <v>648</v>
      </c>
      <c r="C19" s="249">
        <v>5729519.61</v>
      </c>
      <c r="D19" s="249">
        <v>5729519.61</v>
      </c>
      <c r="E19" s="250"/>
      <c r="F19" s="249">
        <v>5729519.61</v>
      </c>
      <c r="G19" s="210">
        <f t="shared" si="0"/>
        <v>5729519.61</v>
      </c>
    </row>
    <row r="20" spans="2:7" ht="12" customHeight="1">
      <c r="B20" s="153" t="s">
        <v>649</v>
      </c>
      <c r="C20" s="249">
        <v>5836935.68</v>
      </c>
      <c r="D20" s="249">
        <v>5836935.68</v>
      </c>
      <c r="E20" s="250"/>
      <c r="F20" s="249">
        <v>5836935.68</v>
      </c>
      <c r="G20" s="210">
        <f t="shared" si="0"/>
        <v>5836935.68</v>
      </c>
    </row>
    <row r="21" spans="2:7" ht="12" customHeight="1">
      <c r="B21" s="153" t="s">
        <v>650</v>
      </c>
      <c r="C21" s="249">
        <v>5629201.66</v>
      </c>
      <c r="D21" s="249">
        <v>5629201.66</v>
      </c>
      <c r="E21" s="250"/>
      <c r="F21" s="249">
        <v>5629201.66</v>
      </c>
      <c r="G21" s="210">
        <f t="shared" si="0"/>
        <v>5629201.66</v>
      </c>
    </row>
    <row r="22" spans="2:7" ht="12" customHeight="1">
      <c r="B22" s="153" t="s">
        <v>651</v>
      </c>
      <c r="C22" s="249">
        <v>5647295.42</v>
      </c>
      <c r="D22" s="249">
        <v>5647295.42</v>
      </c>
      <c r="E22" s="250"/>
      <c r="F22" s="249">
        <v>5647295.42</v>
      </c>
      <c r="G22" s="210">
        <f t="shared" si="0"/>
        <v>5647295.42</v>
      </c>
    </row>
    <row r="23" spans="2:7" ht="12" customHeight="1">
      <c r="B23" s="153" t="s">
        <v>652</v>
      </c>
      <c r="C23" s="249">
        <v>5633826.11</v>
      </c>
      <c r="D23" s="249">
        <v>5633826.11</v>
      </c>
      <c r="E23" s="250"/>
      <c r="F23" s="249">
        <v>5633826.11</v>
      </c>
      <c r="G23" s="210">
        <f t="shared" si="0"/>
        <v>5633826.11</v>
      </c>
    </row>
    <row r="24" spans="2:7" ht="12" customHeight="1">
      <c r="B24" s="153" t="s">
        <v>653</v>
      </c>
      <c r="C24" s="249">
        <v>5582340.99</v>
      </c>
      <c r="D24" s="249">
        <v>5582340.99</v>
      </c>
      <c r="E24" s="250"/>
      <c r="F24" s="249">
        <v>2786776.55</v>
      </c>
      <c r="G24" s="210">
        <f t="shared" si="0"/>
        <v>2786776.55</v>
      </c>
    </row>
    <row r="25" spans="2:7" ht="30" customHeight="1" thickBot="1">
      <c r="B25" s="275" t="s">
        <v>654</v>
      </c>
      <c r="C25" s="269">
        <f>SUM(C13:C24)</f>
        <v>68071258.88999999</v>
      </c>
      <c r="D25" s="269">
        <f>SUM(D13:D24)</f>
        <v>68071258.88999999</v>
      </c>
      <c r="E25" s="269">
        <f>SUM(E13:E24)</f>
        <v>0</v>
      </c>
      <c r="F25" s="269">
        <f>SUM(F13:F24)</f>
        <v>65275694.44999999</v>
      </c>
      <c r="G25" s="208">
        <f>SUM(G13:G24)</f>
        <v>65275694.44999999</v>
      </c>
    </row>
    <row r="26" spans="2:7" ht="12" customHeight="1" thickBot="1">
      <c r="B26" s="270"/>
      <c r="C26" s="271"/>
      <c r="D26" s="271"/>
      <c r="E26" s="271"/>
      <c r="F26" s="271"/>
      <c r="G26" s="271"/>
    </row>
    <row r="27" spans="2:7" ht="40.5" customHeight="1" thickBot="1">
      <c r="B27" s="276" t="s">
        <v>606</v>
      </c>
      <c r="C27" s="278">
        <v>139867.4</v>
      </c>
      <c r="D27" s="279"/>
      <c r="E27" s="279"/>
      <c r="F27" s="278">
        <v>139867.4</v>
      </c>
      <c r="G27" s="277">
        <f>F27</f>
        <v>139867.4</v>
      </c>
    </row>
    <row r="28" spans="2:7" ht="12" customHeight="1" thickBot="1">
      <c r="B28" s="136"/>
      <c r="C28" s="272"/>
      <c r="D28" s="272"/>
      <c r="E28" s="272"/>
      <c r="F28" s="272"/>
      <c r="G28" s="272"/>
    </row>
    <row r="29" spans="2:7" ht="25.5" customHeight="1" thickBot="1">
      <c r="B29" s="280" t="s">
        <v>607</v>
      </c>
      <c r="C29" s="282">
        <f>C25+C27</f>
        <v>68211126.28999999</v>
      </c>
      <c r="D29" s="282">
        <f>D25+D27</f>
        <v>68071258.88999999</v>
      </c>
      <c r="E29" s="282">
        <f>E25+E27</f>
        <v>0</v>
      </c>
      <c r="F29" s="282">
        <f>F25+F27</f>
        <v>65415561.84999999</v>
      </c>
      <c r="G29" s="283">
        <f>G25+G27</f>
        <v>65415561.84999999</v>
      </c>
    </row>
    <row r="30" spans="2:7" ht="4.5" customHeight="1">
      <c r="B30" s="136"/>
      <c r="C30" s="272"/>
      <c r="D30" s="272"/>
      <c r="E30" s="272"/>
      <c r="F30" s="272"/>
      <c r="G30" s="272"/>
    </row>
    <row r="31" spans="2:7" ht="4.5" customHeight="1">
      <c r="B31" s="273"/>
      <c r="C31" s="274"/>
      <c r="D31" s="274"/>
      <c r="E31" s="274"/>
      <c r="F31" s="274"/>
      <c r="G31" s="274"/>
    </row>
    <row r="32" ht="4.5" customHeight="1"/>
    <row r="33" spans="2:7" ht="12.75">
      <c r="B33" s="356" t="s">
        <v>562</v>
      </c>
      <c r="C33" s="356"/>
      <c r="D33" s="356"/>
      <c r="E33" s="356"/>
      <c r="F33" s="356"/>
      <c r="G33" s="356"/>
    </row>
    <row r="34" spans="2:7" ht="24.75" customHeight="1">
      <c r="B34" s="353"/>
      <c r="C34" s="353"/>
      <c r="D34" s="353"/>
      <c r="E34" s="353"/>
      <c r="F34" s="353"/>
      <c r="G34" s="353"/>
    </row>
    <row r="35" ht="12" customHeight="1"/>
    <row r="36" spans="1:7" ht="43.5" customHeight="1">
      <c r="A36" s="355" t="s">
        <v>660</v>
      </c>
      <c r="B36" s="355"/>
      <c r="C36" s="355"/>
      <c r="D36" s="355"/>
      <c r="E36" s="355"/>
      <c r="F36" s="355"/>
      <c r="G36" s="355"/>
    </row>
    <row r="37" spans="1:7" ht="21.75" customHeight="1">
      <c r="A37" s="138"/>
      <c r="B37" s="138"/>
      <c r="C37" s="138"/>
      <c r="D37" s="138"/>
      <c r="E37" s="138"/>
      <c r="F37" s="138"/>
      <c r="G37" s="138"/>
    </row>
    <row r="38" ht="12.75">
      <c r="G38" s="140"/>
    </row>
    <row r="39" spans="1:7" ht="14.25" customHeight="1" thickBot="1">
      <c r="A39" s="138"/>
      <c r="B39" s="138"/>
      <c r="C39" s="138"/>
      <c r="D39" s="138"/>
      <c r="E39" s="138"/>
      <c r="G39" s="140" t="s">
        <v>337</v>
      </c>
    </row>
    <row r="40" spans="2:7" ht="34.5">
      <c r="B40" s="199"/>
      <c r="C40" s="203" t="s">
        <v>578</v>
      </c>
      <c r="D40" s="197" t="s">
        <v>557</v>
      </c>
      <c r="E40" s="204" t="s">
        <v>492</v>
      </c>
      <c r="F40" s="205" t="s">
        <v>491</v>
      </c>
      <c r="G40" s="206" t="s">
        <v>477</v>
      </c>
    </row>
    <row r="41" spans="2:7" ht="11.25" customHeight="1">
      <c r="B41" s="162">
        <v>0</v>
      </c>
      <c r="C41" s="141">
        <v>1</v>
      </c>
      <c r="D41" s="151">
        <v>2</v>
      </c>
      <c r="E41" s="151">
        <v>3</v>
      </c>
      <c r="F41" s="151">
        <v>4</v>
      </c>
      <c r="G41" s="142" t="s">
        <v>400</v>
      </c>
    </row>
    <row r="42" spans="2:7" ht="12" customHeight="1">
      <c r="B42" s="152" t="s">
        <v>479</v>
      </c>
      <c r="C42" s="249">
        <v>153525.84</v>
      </c>
      <c r="D42" s="249">
        <v>153525.84</v>
      </c>
      <c r="E42" s="250"/>
      <c r="F42" s="251">
        <v>172421.31</v>
      </c>
      <c r="G42" s="209">
        <f aca="true" t="shared" si="1" ref="G42:G53">E42+F42</f>
        <v>172421.31</v>
      </c>
    </row>
    <row r="43" spans="2:7" ht="12" customHeight="1">
      <c r="B43" s="152" t="s">
        <v>480</v>
      </c>
      <c r="C43" s="249">
        <v>142709.27</v>
      </c>
      <c r="D43" s="249">
        <v>142709.27</v>
      </c>
      <c r="E43" s="250"/>
      <c r="F43" s="251">
        <v>153525.84</v>
      </c>
      <c r="G43" s="209">
        <f t="shared" si="1"/>
        <v>153525.84</v>
      </c>
    </row>
    <row r="44" spans="2:7" ht="12" customHeight="1">
      <c r="B44" s="152" t="s">
        <v>481</v>
      </c>
      <c r="C44" s="249">
        <v>184491.19</v>
      </c>
      <c r="D44" s="249">
        <v>184491.19</v>
      </c>
      <c r="E44" s="250"/>
      <c r="F44" s="251">
        <f>142709.27+12069.88</f>
        <v>154779.15</v>
      </c>
      <c r="G44" s="209">
        <f t="shared" si="1"/>
        <v>154779.15</v>
      </c>
    </row>
    <row r="45" spans="2:7" ht="12" customHeight="1">
      <c r="B45" s="152" t="s">
        <v>482</v>
      </c>
      <c r="C45" s="249">
        <v>150230.66</v>
      </c>
      <c r="D45" s="249">
        <v>150230.66</v>
      </c>
      <c r="E45" s="250"/>
      <c r="F45" s="251">
        <v>204491.19</v>
      </c>
      <c r="G45" s="209">
        <f t="shared" si="1"/>
        <v>204491.19</v>
      </c>
    </row>
    <row r="46" spans="2:7" ht="12" customHeight="1">
      <c r="B46" s="152" t="s">
        <v>483</v>
      </c>
      <c r="C46" s="249">
        <v>125585.02</v>
      </c>
      <c r="D46" s="249">
        <v>125585.02</v>
      </c>
      <c r="E46" s="250"/>
      <c r="F46" s="251">
        <v>150230.66</v>
      </c>
      <c r="G46" s="209">
        <f t="shared" si="1"/>
        <v>150230.66</v>
      </c>
    </row>
    <row r="47" spans="2:7" ht="12" customHeight="1">
      <c r="B47" s="152" t="s">
        <v>484</v>
      </c>
      <c r="C47" s="249">
        <v>90227.65</v>
      </c>
      <c r="D47" s="249">
        <v>90227.65</v>
      </c>
      <c r="E47" s="250"/>
      <c r="F47" s="251">
        <v>125585.02</v>
      </c>
      <c r="G47" s="209">
        <f t="shared" si="1"/>
        <v>125585.02</v>
      </c>
    </row>
    <row r="48" spans="2:7" ht="12" customHeight="1">
      <c r="B48" s="152" t="s">
        <v>648</v>
      </c>
      <c r="C48" s="249">
        <v>131465.85</v>
      </c>
      <c r="D48" s="249">
        <v>131465.85</v>
      </c>
      <c r="E48" s="250"/>
      <c r="F48" s="251">
        <v>90227.65</v>
      </c>
      <c r="G48" s="209">
        <f t="shared" si="1"/>
        <v>90227.65</v>
      </c>
    </row>
    <row r="49" spans="2:7" ht="12" customHeight="1">
      <c r="B49" s="152" t="s">
        <v>649</v>
      </c>
      <c r="C49" s="249">
        <v>91622.86</v>
      </c>
      <c r="D49" s="249">
        <v>91622.86</v>
      </c>
      <c r="E49" s="250"/>
      <c r="F49" s="249">
        <v>131465.85</v>
      </c>
      <c r="G49" s="209">
        <f t="shared" si="1"/>
        <v>131465.85</v>
      </c>
    </row>
    <row r="50" spans="2:7" ht="12" customHeight="1">
      <c r="B50" s="152" t="s">
        <v>650</v>
      </c>
      <c r="C50" s="249">
        <v>149265.19</v>
      </c>
      <c r="D50" s="249">
        <v>149265.19</v>
      </c>
      <c r="E50" s="250"/>
      <c r="F50" s="249">
        <v>91622.86</v>
      </c>
      <c r="G50" s="209">
        <f t="shared" si="1"/>
        <v>91622.86</v>
      </c>
    </row>
    <row r="51" spans="2:7" ht="12" customHeight="1">
      <c r="B51" s="152" t="s">
        <v>651</v>
      </c>
      <c r="C51" s="249">
        <v>200732.77</v>
      </c>
      <c r="D51" s="249">
        <v>200732.77</v>
      </c>
      <c r="E51" s="250"/>
      <c r="F51" s="249">
        <v>164191.71</v>
      </c>
      <c r="G51" s="209">
        <f t="shared" si="1"/>
        <v>164191.71</v>
      </c>
    </row>
    <row r="52" spans="2:7" ht="12" customHeight="1">
      <c r="B52" s="152" t="s">
        <v>652</v>
      </c>
      <c r="C52" s="249">
        <v>190228.78</v>
      </c>
      <c r="D52" s="249">
        <v>190228.78</v>
      </c>
      <c r="E52" s="250"/>
      <c r="F52" s="249">
        <v>200068.33</v>
      </c>
      <c r="G52" s="209">
        <f t="shared" si="1"/>
        <v>200068.33</v>
      </c>
    </row>
    <row r="53" spans="2:7" ht="12" customHeight="1">
      <c r="B53" s="152" t="s">
        <v>653</v>
      </c>
      <c r="C53" s="249">
        <v>189614.68</v>
      </c>
      <c r="D53" s="249">
        <v>189614.68</v>
      </c>
      <c r="E53" s="250"/>
      <c r="F53" s="249">
        <v>161090</v>
      </c>
      <c r="G53" s="209">
        <f t="shared" si="1"/>
        <v>161090</v>
      </c>
    </row>
    <row r="54" spans="2:7" ht="30" customHeight="1" thickBot="1">
      <c r="B54" s="281" t="s">
        <v>654</v>
      </c>
      <c r="C54" s="207">
        <f>SUM(C42:C53)</f>
        <v>1799699.76</v>
      </c>
      <c r="D54" s="207">
        <f>SUM(D42:D53)</f>
        <v>1799699.76</v>
      </c>
      <c r="E54" s="207">
        <f>SUM(E42:E53)</f>
        <v>0</v>
      </c>
      <c r="F54" s="207">
        <f>SUM(F42:F53)</f>
        <v>1799699.5700000003</v>
      </c>
      <c r="G54" s="208">
        <f>SUM(G42:G53)</f>
        <v>1799699.5700000003</v>
      </c>
    </row>
    <row r="55" spans="3:7" ht="12.75">
      <c r="C55" s="150"/>
      <c r="D55" s="150"/>
      <c r="E55" s="149"/>
      <c r="F55" s="149"/>
      <c r="G55" s="149"/>
    </row>
    <row r="56" spans="2:7" ht="25.5" customHeight="1">
      <c r="B56" s="357" t="s">
        <v>608</v>
      </c>
      <c r="C56" s="357"/>
      <c r="D56" s="357"/>
      <c r="E56" s="357"/>
      <c r="F56" s="357"/>
      <c r="G56" s="357"/>
    </row>
    <row r="58" spans="2:7" ht="26.25" customHeight="1">
      <c r="B58" s="358"/>
      <c r="C58" s="358"/>
      <c r="D58" s="358"/>
      <c r="E58" s="358"/>
      <c r="F58" s="358"/>
      <c r="G58" s="358"/>
    </row>
    <row r="59" spans="2:7" ht="24" customHeight="1">
      <c r="B59" s="143"/>
      <c r="C59" s="143"/>
      <c r="D59" s="143"/>
      <c r="E59" s="143"/>
      <c r="F59" s="143"/>
      <c r="G59" s="143"/>
    </row>
    <row r="60" spans="2:7" ht="12.75">
      <c r="B60" s="144"/>
      <c r="C60" s="144"/>
      <c r="D60" s="144"/>
      <c r="E60" s="144"/>
      <c r="F60" s="144"/>
      <c r="G60" s="144"/>
    </row>
    <row r="61" spans="2:7" ht="19.5" customHeight="1">
      <c r="B61" s="352" t="s">
        <v>485</v>
      </c>
      <c r="C61" s="352"/>
      <c r="D61" s="195"/>
      <c r="F61" s="352" t="s">
        <v>346</v>
      </c>
      <c r="G61" s="352"/>
    </row>
    <row r="62" spans="2:7" ht="12.75" customHeight="1">
      <c r="B62" s="145"/>
      <c r="C62" s="145"/>
      <c r="D62" s="145"/>
      <c r="E62" s="145"/>
      <c r="F62" s="145"/>
      <c r="G62" s="145"/>
    </row>
    <row r="63" spans="2:7" ht="12.75">
      <c r="B63" s="146"/>
      <c r="C63" s="146"/>
      <c r="D63" s="145"/>
      <c r="E63" s="145"/>
      <c r="F63" s="146"/>
      <c r="G63" s="146"/>
    </row>
    <row r="64" ht="12.75">
      <c r="F64" s="145"/>
    </row>
  </sheetData>
  <sheetProtection sheet="1"/>
  <mergeCells count="8">
    <mergeCell ref="B61:C61"/>
    <mergeCell ref="F61:G61"/>
    <mergeCell ref="A9:G9"/>
    <mergeCell ref="B33:G33"/>
    <mergeCell ref="B34:G34"/>
    <mergeCell ref="A36:G36"/>
    <mergeCell ref="B56:G56"/>
    <mergeCell ref="B58:G58"/>
  </mergeCells>
  <dataValidations count="2">
    <dataValidation type="decimal" operator="greaterThan" allowBlank="1" showInputMessage="1" showErrorMessage="1" errorTitle="Upozorenje!" error="Uneli ste neispravan podatak.&#10;Ponovite unos!!!" sqref="C25:G30 G13:G24">
      <formula1>-0.0001</formula1>
    </dataValidation>
    <dataValidation type="decimal" operator="greaterThan" allowBlank="1" showInputMessage="1" showErrorMessage="1" errorTitle="Upozorenje!" error="Uneli ste neispravan podatak. Ponovite unos !!!" sqref="G42:G53">
      <formula1>-0.00001</formula1>
    </dataValidation>
  </dataValidations>
  <printOptions/>
  <pageMargins left="0.35" right="0.4330708661417323" top="0.5905511811023623" bottom="0.4330708661417323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37"/>
  <sheetViews>
    <sheetView showGridLines="0" showRowColHeaders="0" showZeros="0" tabSelected="1" showOutlineSymbols="0" zoomScaleSheetLayoutView="100" zoomScalePageLayoutView="0" workbookViewId="0" topLeftCell="D11">
      <selection activeCell="N17" sqref="N17"/>
    </sheetView>
  </sheetViews>
  <sheetFormatPr defaultColWidth="9.140625" defaultRowHeight="12.75"/>
  <cols>
    <col min="1" max="1" width="5.7109375" style="73" customWidth="1"/>
    <col min="2" max="2" width="35.8515625" style="67" customWidth="1"/>
    <col min="3" max="3" width="18.140625" style="70" customWidth="1"/>
    <col min="4" max="4" width="17.8515625" style="70" customWidth="1"/>
    <col min="5" max="5" width="17.00390625" style="70" customWidth="1"/>
    <col min="6" max="6" width="18.140625" style="70" bestFit="1" customWidth="1"/>
    <col min="7" max="7" width="18.7109375" style="70" customWidth="1"/>
    <col min="8" max="8" width="18.28125" style="70" customWidth="1"/>
    <col min="9" max="9" width="16.00390625" style="70" customWidth="1"/>
    <col min="10" max="10" width="15.8515625" style="70" customWidth="1"/>
    <col min="11" max="11" width="16.8515625" style="70" customWidth="1"/>
    <col min="12" max="12" width="15.8515625" style="70" customWidth="1"/>
    <col min="13" max="13" width="16.7109375" style="70" customWidth="1"/>
    <col min="14" max="14" width="17.28125" style="70" bestFit="1" customWidth="1"/>
    <col min="15" max="15" width="16.140625" style="70" customWidth="1"/>
    <col min="16" max="16384" width="9.140625" style="70" customWidth="1"/>
  </cols>
  <sheetData>
    <row r="1" spans="1:15" ht="13.5" customHeight="1">
      <c r="A1" s="50" t="s">
        <v>436</v>
      </c>
      <c r="N1" s="44" t="s">
        <v>336</v>
      </c>
      <c r="O1" s="82" t="s">
        <v>356</v>
      </c>
    </row>
    <row r="2" ht="13.5" customHeight="1">
      <c r="A2" s="50" t="s">
        <v>335</v>
      </c>
    </row>
    <row r="3" ht="13.5" customHeight="1">
      <c r="A3" s="50" t="s">
        <v>358</v>
      </c>
    </row>
    <row r="4" spans="1:13" ht="12.75" customHeight="1">
      <c r="A4" s="71"/>
      <c r="M4" s="82"/>
    </row>
    <row r="5" spans="1:17" s="244" customFormat="1" ht="18" customHeight="1">
      <c r="A5" s="71"/>
      <c r="B5" s="43" t="s">
        <v>615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82"/>
      <c r="O5" s="70"/>
      <c r="P5" s="70"/>
      <c r="Q5" s="70"/>
    </row>
    <row r="6" ht="12" customHeight="1">
      <c r="A6" s="71"/>
    </row>
    <row r="7" spans="1:15" ht="18" customHeight="1">
      <c r="A7" s="15" t="str">
        <f>"ФИЛИЈАЛА:   "&amp;Filijala</f>
        <v>ФИЛИЈАЛА:   17 ЧАЧАК</v>
      </c>
      <c r="B7" s="69"/>
      <c r="N7" s="85"/>
      <c r="O7" s="85"/>
    </row>
    <row r="8" spans="1:15" ht="14.25" customHeight="1">
      <c r="A8" s="15" t="str">
        <f>"ЗДРАВСТВЕНА УСТАНОВА:  "&amp;ZU</f>
        <v>ЗДРАВСТВЕНА УСТАНОВА:  00217009 ДЗ ЧАЧАК</v>
      </c>
      <c r="B8" s="69"/>
      <c r="K8" s="16"/>
      <c r="L8" s="17"/>
      <c r="N8" s="45"/>
      <c r="O8" s="85"/>
    </row>
    <row r="9" spans="1:15" ht="18" customHeight="1" thickBot="1">
      <c r="A9" s="71"/>
      <c r="B9" s="69"/>
      <c r="L9" s="18"/>
      <c r="O9" s="20" t="s">
        <v>337</v>
      </c>
    </row>
    <row r="10" spans="1:15" s="46" customFormat="1" ht="25.5" customHeight="1">
      <c r="A10" s="305" t="s">
        <v>338</v>
      </c>
      <c r="B10" s="307" t="s">
        <v>339</v>
      </c>
      <c r="C10" s="309" t="s">
        <v>616</v>
      </c>
      <c r="D10" s="307" t="s">
        <v>617</v>
      </c>
      <c r="E10" s="307" t="s">
        <v>618</v>
      </c>
      <c r="F10" s="307" t="s">
        <v>342</v>
      </c>
      <c r="G10" s="307" t="s">
        <v>619</v>
      </c>
      <c r="H10" s="307" t="s">
        <v>620</v>
      </c>
      <c r="I10" s="307" t="s">
        <v>577</v>
      </c>
      <c r="J10" s="307" t="s">
        <v>587</v>
      </c>
      <c r="K10" s="307" t="s">
        <v>631</v>
      </c>
      <c r="L10" s="307" t="s">
        <v>371</v>
      </c>
      <c r="M10" s="307" t="s">
        <v>621</v>
      </c>
      <c r="N10" s="307" t="s">
        <v>340</v>
      </c>
      <c r="O10" s="312" t="s">
        <v>341</v>
      </c>
    </row>
    <row r="11" spans="1:15" s="46" customFormat="1" ht="47.25" customHeight="1">
      <c r="A11" s="306"/>
      <c r="B11" s="308"/>
      <c r="C11" s="310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13"/>
    </row>
    <row r="12" spans="1:15" s="46" customFormat="1" ht="11.25">
      <c r="A12" s="21">
        <v>0</v>
      </c>
      <c r="B12" s="22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23">
        <v>7</v>
      </c>
      <c r="I12" s="23">
        <v>8</v>
      </c>
      <c r="J12" s="23">
        <v>9</v>
      </c>
      <c r="K12" s="23">
        <v>10</v>
      </c>
      <c r="L12" s="23" t="s">
        <v>563</v>
      </c>
      <c r="M12" s="23">
        <v>12</v>
      </c>
      <c r="N12" s="23" t="s">
        <v>564</v>
      </c>
      <c r="O12" s="34" t="s">
        <v>565</v>
      </c>
    </row>
    <row r="13" spans="1:15" ht="26.25" customHeight="1">
      <c r="A13" s="21">
        <v>1</v>
      </c>
      <c r="B13" s="24" t="s">
        <v>399</v>
      </c>
      <c r="C13" s="213">
        <f>SUM(C14:C17)</f>
        <v>433429000</v>
      </c>
      <c r="D13" s="213">
        <f>SUM(D14:D17)</f>
        <v>6432000</v>
      </c>
      <c r="E13" s="213">
        <f>SUM(E14:E17)</f>
        <v>0</v>
      </c>
      <c r="F13" s="213">
        <f>D13+E13</f>
        <v>6432000</v>
      </c>
      <c r="G13" s="213">
        <f>C13-F13</f>
        <v>426997000</v>
      </c>
      <c r="H13" s="236">
        <v>330664710.12</v>
      </c>
      <c r="I13" s="213">
        <f>SUM(I14:I17)</f>
        <v>436575149.71000004</v>
      </c>
      <c r="J13" s="213">
        <f>SUM(J14:J17)</f>
        <v>415650</v>
      </c>
      <c r="K13" s="213">
        <f>SUM(K14:K17)</f>
        <v>420386176.88000005</v>
      </c>
      <c r="L13" s="213">
        <f aca="true" t="shared" si="0" ref="L13:L24">J13+K13</f>
        <v>420801826.88000005</v>
      </c>
      <c r="M13" s="213">
        <f>SUM(M14:M17)</f>
        <v>436520282.71000004</v>
      </c>
      <c r="N13" s="213">
        <f>SUM(N14:N17)</f>
        <v>15950717.609999936</v>
      </c>
      <c r="O13" s="214">
        <f>SUM(O14:O17)</f>
        <v>232261.7800000012</v>
      </c>
    </row>
    <row r="14" spans="1:15" ht="24" customHeight="1">
      <c r="A14" s="59" t="s">
        <v>392</v>
      </c>
      <c r="B14" s="54" t="s">
        <v>389</v>
      </c>
      <c r="C14" s="233">
        <v>360692000</v>
      </c>
      <c r="D14" s="217"/>
      <c r="E14" s="217"/>
      <c r="F14" s="215">
        <f>D14+E14</f>
        <v>0</v>
      </c>
      <c r="G14" s="213">
        <f>C14-F14</f>
        <v>360692000</v>
      </c>
      <c r="H14" s="217"/>
      <c r="I14" s="233">
        <v>361202541</v>
      </c>
      <c r="J14" s="233"/>
      <c r="K14" s="233">
        <f>344508967.72+951861.61-105545.46</f>
        <v>345355283.87000006</v>
      </c>
      <c r="L14" s="213">
        <f t="shared" si="0"/>
        <v>345355283.87000006</v>
      </c>
      <c r="M14" s="233">
        <v>361202541</v>
      </c>
      <c r="N14" s="213">
        <f aca="true" t="shared" si="1" ref="N14:N24">IF((M14-L14)&lt;0,0,(M14-L14))</f>
        <v>15847257.129999936</v>
      </c>
      <c r="O14" s="214">
        <f aca="true" t="shared" si="2" ref="O14:O24">IF((L14-M14)&lt;0,0,(L14-M14))</f>
        <v>0</v>
      </c>
    </row>
    <row r="15" spans="1:15" ht="24" customHeight="1">
      <c r="A15" s="59" t="s">
        <v>393</v>
      </c>
      <c r="B15" s="54" t="s">
        <v>390</v>
      </c>
      <c r="C15" s="233">
        <v>10535000</v>
      </c>
      <c r="D15" s="217"/>
      <c r="E15" s="217"/>
      <c r="F15" s="215">
        <f>D15+E15</f>
        <v>0</v>
      </c>
      <c r="G15" s="213">
        <f>C15-F15</f>
        <v>10535000</v>
      </c>
      <c r="H15" s="217"/>
      <c r="I15" s="233">
        <v>10465628</v>
      </c>
      <c r="J15" s="233"/>
      <c r="K15" s="233">
        <v>10448554.52</v>
      </c>
      <c r="L15" s="213">
        <f t="shared" si="0"/>
        <v>10448554.52</v>
      </c>
      <c r="M15" s="233">
        <v>10465628</v>
      </c>
      <c r="N15" s="213">
        <f t="shared" si="1"/>
        <v>17073.480000000447</v>
      </c>
      <c r="O15" s="214">
        <f t="shared" si="2"/>
        <v>0</v>
      </c>
    </row>
    <row r="16" spans="1:15" ht="24" customHeight="1">
      <c r="A16" s="59" t="s">
        <v>394</v>
      </c>
      <c r="B16" s="54" t="s">
        <v>391</v>
      </c>
      <c r="C16" s="233">
        <v>23721000</v>
      </c>
      <c r="D16" s="217"/>
      <c r="E16" s="217"/>
      <c r="F16" s="215">
        <f>D16+E16</f>
        <v>0</v>
      </c>
      <c r="G16" s="213">
        <f>C16-F16</f>
        <v>23721000</v>
      </c>
      <c r="H16" s="217"/>
      <c r="I16" s="74">
        <v>23488738.22</v>
      </c>
      <c r="J16" s="233">
        <v>415650</v>
      </c>
      <c r="K16" s="233">
        <v>23305350</v>
      </c>
      <c r="L16" s="213">
        <f t="shared" si="0"/>
        <v>23721000</v>
      </c>
      <c r="M16" s="74">
        <v>23488738.22</v>
      </c>
      <c r="N16" s="213">
        <f t="shared" si="1"/>
        <v>0</v>
      </c>
      <c r="O16" s="214">
        <f t="shared" si="2"/>
        <v>232261.7800000012</v>
      </c>
    </row>
    <row r="17" spans="1:15" ht="26.25" customHeight="1">
      <c r="A17" s="59" t="s">
        <v>395</v>
      </c>
      <c r="B17" s="54" t="s">
        <v>559</v>
      </c>
      <c r="C17" s="213">
        <f>SUM(C18:C22)</f>
        <v>38481000</v>
      </c>
      <c r="D17" s="213">
        <f>SUM(D18:D22)</f>
        <v>6432000</v>
      </c>
      <c r="E17" s="213">
        <f>SUM(E18:E22)</f>
        <v>0</v>
      </c>
      <c r="F17" s="213">
        <f>D17+E17</f>
        <v>6432000</v>
      </c>
      <c r="G17" s="213">
        <f>SUM(G18:G22)</f>
        <v>32049000</v>
      </c>
      <c r="H17" s="237">
        <f>H18+H19+H20+H21+H22</f>
        <v>0</v>
      </c>
      <c r="I17" s="213">
        <f>I18+I19+I20+I21+I22</f>
        <v>41418242.49</v>
      </c>
      <c r="J17" s="213">
        <f>J18+J19+J20+J21+J22</f>
        <v>0</v>
      </c>
      <c r="K17" s="213">
        <f>K18+K19+K20+K21+K22</f>
        <v>41276988.49</v>
      </c>
      <c r="L17" s="213">
        <f t="shared" si="0"/>
        <v>41276988.49</v>
      </c>
      <c r="M17" s="213">
        <f>M18+M19+M20+M21+M22</f>
        <v>41363375.49</v>
      </c>
      <c r="N17" s="213">
        <f t="shared" si="1"/>
        <v>86387</v>
      </c>
      <c r="O17" s="214">
        <f t="shared" si="2"/>
        <v>0</v>
      </c>
    </row>
    <row r="18" spans="1:15" ht="24" customHeight="1">
      <c r="A18" s="59" t="s">
        <v>498</v>
      </c>
      <c r="B18" s="54" t="s">
        <v>535</v>
      </c>
      <c r="C18" s="233">
        <v>38481000</v>
      </c>
      <c r="D18" s="233">
        <v>6432000</v>
      </c>
      <c r="E18" s="233"/>
      <c r="F18" s="215">
        <f aca="true" t="shared" si="3" ref="F18:F24">D18+E18</f>
        <v>6432000</v>
      </c>
      <c r="G18" s="213">
        <f aca="true" t="shared" si="4" ref="G18:G24">C18-F18</f>
        <v>32049000</v>
      </c>
      <c r="H18" s="217"/>
      <c r="I18" s="74">
        <f>38286714-6135951</f>
        <v>32150763</v>
      </c>
      <c r="J18" s="233"/>
      <c r="K18" s="233">
        <v>32049000</v>
      </c>
      <c r="L18" s="213">
        <f t="shared" si="0"/>
        <v>32049000</v>
      </c>
      <c r="M18" s="233">
        <v>32095896</v>
      </c>
      <c r="N18" s="213">
        <f t="shared" si="1"/>
        <v>46896</v>
      </c>
      <c r="O18" s="214">
        <f t="shared" si="2"/>
        <v>0</v>
      </c>
    </row>
    <row r="19" spans="1:15" ht="24" customHeight="1">
      <c r="A19" s="59" t="s">
        <v>499</v>
      </c>
      <c r="B19" s="54" t="s">
        <v>502</v>
      </c>
      <c r="C19" s="216"/>
      <c r="D19" s="217"/>
      <c r="E19" s="217"/>
      <c r="F19" s="217">
        <f t="shared" si="3"/>
        <v>0</v>
      </c>
      <c r="G19" s="213">
        <f t="shared" si="4"/>
        <v>0</v>
      </c>
      <c r="H19" s="217"/>
      <c r="I19" s="233">
        <v>2500501.5</v>
      </c>
      <c r="J19" s="233"/>
      <c r="K19" s="233">
        <v>2500501.5</v>
      </c>
      <c r="L19" s="213">
        <f t="shared" si="0"/>
        <v>2500501.5</v>
      </c>
      <c r="M19" s="233">
        <v>2500501.5</v>
      </c>
      <c r="N19" s="213">
        <f t="shared" si="1"/>
        <v>0</v>
      </c>
      <c r="O19" s="214">
        <f t="shared" si="2"/>
        <v>0</v>
      </c>
    </row>
    <row r="20" spans="1:15" ht="24" customHeight="1">
      <c r="A20" s="59" t="s">
        <v>500</v>
      </c>
      <c r="B20" s="54" t="s">
        <v>503</v>
      </c>
      <c r="C20" s="216"/>
      <c r="D20" s="217"/>
      <c r="E20" s="217"/>
      <c r="F20" s="217">
        <f t="shared" si="3"/>
        <v>0</v>
      </c>
      <c r="G20" s="213">
        <f t="shared" si="4"/>
        <v>0</v>
      </c>
      <c r="H20" s="217"/>
      <c r="I20" s="233">
        <v>4936023.99</v>
      </c>
      <c r="J20" s="233"/>
      <c r="K20" s="233">
        <v>4936023.99</v>
      </c>
      <c r="L20" s="213">
        <f t="shared" si="0"/>
        <v>4936023.99</v>
      </c>
      <c r="M20" s="233">
        <v>4936023.99</v>
      </c>
      <c r="N20" s="213">
        <f t="shared" si="1"/>
        <v>0</v>
      </c>
      <c r="O20" s="214">
        <f t="shared" si="2"/>
        <v>0</v>
      </c>
    </row>
    <row r="21" spans="1:15" ht="24" customHeight="1">
      <c r="A21" s="59" t="s">
        <v>501</v>
      </c>
      <c r="B21" s="54" t="s">
        <v>504</v>
      </c>
      <c r="C21" s="216"/>
      <c r="D21" s="217"/>
      <c r="E21" s="217"/>
      <c r="F21" s="217">
        <f t="shared" si="3"/>
        <v>0</v>
      </c>
      <c r="G21" s="213">
        <f t="shared" si="4"/>
        <v>0</v>
      </c>
      <c r="H21" s="217"/>
      <c r="I21" s="233">
        <v>1753967</v>
      </c>
      <c r="J21" s="233"/>
      <c r="K21" s="233">
        <v>1753967</v>
      </c>
      <c r="L21" s="213">
        <f t="shared" si="0"/>
        <v>1753967</v>
      </c>
      <c r="M21" s="233">
        <v>1753967</v>
      </c>
      <c r="N21" s="213">
        <f t="shared" si="1"/>
        <v>0</v>
      </c>
      <c r="O21" s="214">
        <f t="shared" si="2"/>
        <v>0</v>
      </c>
    </row>
    <row r="22" spans="1:15" ht="26.25" customHeight="1">
      <c r="A22" s="59" t="s">
        <v>551</v>
      </c>
      <c r="B22" s="54" t="s">
        <v>672</v>
      </c>
      <c r="C22" s="216"/>
      <c r="D22" s="217"/>
      <c r="E22" s="217"/>
      <c r="F22" s="217">
        <f t="shared" si="3"/>
        <v>0</v>
      </c>
      <c r="G22" s="213">
        <f t="shared" si="4"/>
        <v>0</v>
      </c>
      <c r="H22" s="217"/>
      <c r="I22" s="233">
        <f>37496+39491</f>
        <v>76987</v>
      </c>
      <c r="J22" s="233"/>
      <c r="K22" s="233">
        <v>37496</v>
      </c>
      <c r="L22" s="213">
        <f t="shared" si="0"/>
        <v>37496</v>
      </c>
      <c r="M22" s="233">
        <f>37496+39491</f>
        <v>76987</v>
      </c>
      <c r="N22" s="213">
        <f t="shared" si="1"/>
        <v>39491</v>
      </c>
      <c r="O22" s="214">
        <f t="shared" si="2"/>
        <v>0</v>
      </c>
    </row>
    <row r="23" spans="1:15" ht="24" customHeight="1">
      <c r="A23" s="21">
        <v>2</v>
      </c>
      <c r="B23" s="24" t="s">
        <v>343</v>
      </c>
      <c r="C23" s="233">
        <v>17756000</v>
      </c>
      <c r="D23" s="217"/>
      <c r="E23" s="217"/>
      <c r="F23" s="215">
        <f t="shared" si="3"/>
        <v>0</v>
      </c>
      <c r="G23" s="213">
        <f t="shared" si="4"/>
        <v>17756000</v>
      </c>
      <c r="H23" s="233">
        <v>14796834.69</v>
      </c>
      <c r="I23" s="233"/>
      <c r="J23" s="233"/>
      <c r="K23" s="233">
        <v>14795577.03</v>
      </c>
      <c r="L23" s="213">
        <f t="shared" si="0"/>
        <v>14795577.03</v>
      </c>
      <c r="M23" s="233">
        <v>14796835</v>
      </c>
      <c r="N23" s="213">
        <f t="shared" si="1"/>
        <v>1257.9700000006706</v>
      </c>
      <c r="O23" s="214">
        <f t="shared" si="2"/>
        <v>0</v>
      </c>
    </row>
    <row r="24" spans="1:15" ht="26.25" customHeight="1">
      <c r="A24" s="21">
        <v>3</v>
      </c>
      <c r="B24" s="24" t="s">
        <v>357</v>
      </c>
      <c r="C24" s="233">
        <v>26892000</v>
      </c>
      <c r="D24" s="217"/>
      <c r="E24" s="217"/>
      <c r="F24" s="215">
        <f t="shared" si="3"/>
        <v>0</v>
      </c>
      <c r="G24" s="213">
        <f t="shared" si="4"/>
        <v>26892000</v>
      </c>
      <c r="H24" s="233">
        <v>46992177.5</v>
      </c>
      <c r="I24" s="233">
        <v>25558280</v>
      </c>
      <c r="J24" s="233"/>
      <c r="K24" s="233">
        <v>26892000</v>
      </c>
      <c r="L24" s="213">
        <f t="shared" si="0"/>
        <v>26892000</v>
      </c>
      <c r="M24" s="233">
        <v>25558280</v>
      </c>
      <c r="N24" s="213">
        <f t="shared" si="1"/>
        <v>0</v>
      </c>
      <c r="O24" s="214">
        <f t="shared" si="2"/>
        <v>1333720</v>
      </c>
    </row>
    <row r="25" spans="1:15" ht="26.25" customHeight="1" thickBot="1">
      <c r="A25" s="52" t="s">
        <v>344</v>
      </c>
      <c r="B25" s="53" t="s">
        <v>403</v>
      </c>
      <c r="C25" s="234">
        <f>C13+C23+C24</f>
        <v>478077000</v>
      </c>
      <c r="D25" s="234">
        <f aca="true" t="shared" si="5" ref="D25:O25">D13+D23+D24</f>
        <v>6432000</v>
      </c>
      <c r="E25" s="234">
        <f t="shared" si="5"/>
        <v>0</v>
      </c>
      <c r="F25" s="234">
        <f t="shared" si="5"/>
        <v>6432000</v>
      </c>
      <c r="G25" s="234">
        <f t="shared" si="5"/>
        <v>471645000</v>
      </c>
      <c r="H25" s="234">
        <f t="shared" si="5"/>
        <v>392453722.31</v>
      </c>
      <c r="I25" s="234">
        <f t="shared" si="5"/>
        <v>462133429.71000004</v>
      </c>
      <c r="J25" s="234">
        <f t="shared" si="5"/>
        <v>415650</v>
      </c>
      <c r="K25" s="234">
        <f t="shared" si="5"/>
        <v>462073753.91</v>
      </c>
      <c r="L25" s="234">
        <f t="shared" si="5"/>
        <v>462489403.91</v>
      </c>
      <c r="M25" s="234">
        <f t="shared" si="5"/>
        <v>476875397.71000004</v>
      </c>
      <c r="N25" s="234">
        <f t="shared" si="5"/>
        <v>15951975.579999937</v>
      </c>
      <c r="O25" s="235">
        <f t="shared" si="5"/>
        <v>1565981.7800000012</v>
      </c>
    </row>
    <row r="27" spans="1:2" ht="12.75">
      <c r="A27" s="71" t="s">
        <v>574</v>
      </c>
      <c r="B27" s="70"/>
    </row>
    <row r="28" spans="1:15" s="300" customFormat="1" ht="25.5" customHeight="1">
      <c r="A28" s="311" t="s">
        <v>671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</row>
    <row r="29" spans="1:10" ht="12.75">
      <c r="A29" s="238" t="s">
        <v>661</v>
      </c>
      <c r="B29" s="49"/>
      <c r="C29" s="47"/>
      <c r="D29" s="47"/>
      <c r="E29" s="47"/>
      <c r="F29" s="47"/>
      <c r="G29" s="47"/>
      <c r="H29" s="90"/>
      <c r="I29" s="90"/>
      <c r="J29" s="90"/>
    </row>
    <row r="30" spans="1:7" ht="12.75">
      <c r="A30" s="238" t="s">
        <v>673</v>
      </c>
      <c r="B30" s="49"/>
      <c r="C30" s="47"/>
      <c r="D30" s="47"/>
      <c r="E30" s="47"/>
      <c r="F30" s="47"/>
      <c r="G30" s="47"/>
    </row>
    <row r="31" spans="1:14" ht="12.75">
      <c r="A31" s="48"/>
      <c r="B31" s="56"/>
      <c r="C31" s="47"/>
      <c r="G31" s="47"/>
      <c r="M31" s="47"/>
      <c r="N31" s="47"/>
    </row>
    <row r="32" spans="1:14" ht="12.75">
      <c r="A32" s="38"/>
      <c r="B32" s="39"/>
      <c r="C32" s="18"/>
      <c r="G32" s="18"/>
      <c r="M32" s="18"/>
      <c r="N32" s="18"/>
    </row>
    <row r="33" spans="1:14" ht="25.5">
      <c r="A33" s="38"/>
      <c r="B33" s="39" t="s">
        <v>345</v>
      </c>
      <c r="C33" s="18"/>
      <c r="G33" s="18"/>
      <c r="L33" s="18"/>
      <c r="M33" s="18" t="s">
        <v>346</v>
      </c>
      <c r="N33" s="18"/>
    </row>
    <row r="34" spans="1:14" ht="12.75">
      <c r="A34" s="38"/>
      <c r="B34" s="39"/>
      <c r="C34" s="18"/>
      <c r="G34" s="18"/>
      <c r="L34" s="18"/>
      <c r="M34" s="18"/>
      <c r="N34" s="18"/>
    </row>
    <row r="35" spans="1:14" ht="12.75">
      <c r="A35" s="38"/>
      <c r="B35" s="57" t="s">
        <v>347</v>
      </c>
      <c r="C35" s="18"/>
      <c r="G35" s="18"/>
      <c r="L35" s="18"/>
      <c r="M35" s="57" t="s">
        <v>347</v>
      </c>
      <c r="N35" s="18"/>
    </row>
    <row r="36" spans="1:14" ht="12.75">
      <c r="A36" s="38"/>
      <c r="B36" s="39"/>
      <c r="C36" s="18"/>
      <c r="G36" s="18"/>
      <c r="M36" s="18"/>
      <c r="N36" s="18"/>
    </row>
    <row r="37" spans="1:14" ht="12.75">
      <c r="A37" s="38"/>
      <c r="B37" s="39"/>
      <c r="C37" s="18"/>
      <c r="G37" s="18"/>
      <c r="M37" s="18"/>
      <c r="N37" s="18"/>
    </row>
  </sheetData>
  <sheetProtection password="CB01" sheet="1"/>
  <mergeCells count="16">
    <mergeCell ref="A28:O28"/>
    <mergeCell ref="N10:N11"/>
    <mergeCell ref="O10:O11"/>
    <mergeCell ref="J10:J11"/>
    <mergeCell ref="K10:K11"/>
    <mergeCell ref="L10:L11"/>
    <mergeCell ref="M10:M11"/>
    <mergeCell ref="H10:H11"/>
    <mergeCell ref="I10:I11"/>
    <mergeCell ref="E10:E11"/>
    <mergeCell ref="A10:A11"/>
    <mergeCell ref="B10:B11"/>
    <mergeCell ref="C10:C11"/>
    <mergeCell ref="D10:D11"/>
    <mergeCell ref="F10:F11"/>
    <mergeCell ref="G10:G11"/>
  </mergeCells>
  <dataValidations count="7"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3 J23:J25 D18:F18 C23:F25 J17:J18 K17:O25 G13:G25 C13:F17 H17:H18 H23:H25 I18:I22 I25 I13:O16">
      <formula1>-0.0001</formula1>
    </dataValidation>
    <dataValidation type="whole" operator="equal" allowBlank="1" showInputMessage="1" showErrorMessage="1" errorTitle="Upozorenje" error="Uneli ste neispravan podatak. Vrednost u ovom polju mora biti 0 !!!" sqref="H19:H22 I17 H14:H16 C19:F22">
      <formula1>0</formula1>
    </dataValidation>
    <dataValidation type="decimal" operator="greaterThan" allowBlank="1" showInputMessage="1" showErrorMessage="1" errorTitle="Upozorenje" error="Uneli ste neispravan podatak. Ponovite unos !!!" sqref="I24 J19:J21">
      <formula1>-0.00001</formula1>
    </dataValidation>
    <dataValidation type="decimal" operator="greaterThan" allowBlank="1" showInputMessage="1" showErrorMessage="1" errorTitle="Upozorenje" error="Uneli ste neispravan podatak. Ponovite unos!" sqref="C18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I23">
      <formula1>-0.000001</formula1>
    </dataValidation>
    <dataValidation type="decimal" operator="greaterThan" allowBlank="1" showInputMessage="1" showErrorMessage="1" errorTitle="Upozorenje" error="Uneli ste neispravan podatak. Vrednost u ovom polju mora biti 0 !!!" sqref="J22">
      <formula1>-0.00001</formula1>
    </dataValidation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showGridLines="0" showRowColHeaders="0" showZeros="0" showOutlineSymbols="0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8.140625" style="73" customWidth="1"/>
    <col min="2" max="2" width="40.421875" style="67" customWidth="1"/>
    <col min="3" max="3" width="17.8515625" style="70" customWidth="1"/>
    <col min="4" max="4" width="17.7109375" style="70" customWidth="1"/>
    <col min="5" max="5" width="16.7109375" style="70" customWidth="1"/>
    <col min="6" max="7" width="18.00390625" style="70" customWidth="1"/>
    <col min="8" max="8" width="20.00390625" style="70" customWidth="1"/>
    <col min="9" max="9" width="18.7109375" style="70" customWidth="1"/>
    <col min="10" max="16384" width="9.140625" style="70" customWidth="1"/>
  </cols>
  <sheetData>
    <row r="1" spans="1:10" ht="13.5" customHeight="1">
      <c r="A1" s="50" t="s">
        <v>436</v>
      </c>
      <c r="I1" s="44" t="s">
        <v>336</v>
      </c>
      <c r="J1" s="82" t="s">
        <v>531</v>
      </c>
    </row>
    <row r="2" ht="13.5" customHeight="1">
      <c r="A2" s="50" t="s">
        <v>335</v>
      </c>
    </row>
    <row r="3" ht="13.5" customHeight="1">
      <c r="A3" s="50" t="s">
        <v>358</v>
      </c>
    </row>
    <row r="4" ht="12.75" customHeight="1">
      <c r="A4" s="71"/>
    </row>
    <row r="5" spans="1:2" ht="18" customHeight="1">
      <c r="A5" s="71"/>
      <c r="B5" s="156" t="s">
        <v>622</v>
      </c>
    </row>
    <row r="6" ht="12" customHeight="1">
      <c r="A6" s="71"/>
    </row>
    <row r="7" spans="1:9" ht="18" customHeight="1">
      <c r="A7" s="15" t="str">
        <f>"ФИЛИЈАЛА:   "&amp;Filijala</f>
        <v>ФИЛИЈАЛА:   17 ЧАЧАК</v>
      </c>
      <c r="B7" s="69"/>
      <c r="D7" s="84"/>
      <c r="H7" s="44"/>
      <c r="I7" s="82"/>
    </row>
    <row r="8" spans="1:2" ht="14.25" customHeight="1">
      <c r="A8" s="15" t="str">
        <f>"ЗДРАВСТВЕНА УСТАНОВА:  "&amp;ZU</f>
        <v>ЗДРАВСТВЕНА УСТАНОВА:  00217009 ДЗ ЧАЧАК</v>
      </c>
      <c r="B8" s="69"/>
    </row>
    <row r="9" spans="1:9" ht="18" customHeight="1">
      <c r="A9" s="71"/>
      <c r="B9" s="69"/>
      <c r="I9" s="198" t="s">
        <v>337</v>
      </c>
    </row>
    <row r="10" spans="1:9" s="46" customFormat="1" ht="25.5" customHeight="1">
      <c r="A10" s="317" t="s">
        <v>338</v>
      </c>
      <c r="B10" s="308" t="s">
        <v>339</v>
      </c>
      <c r="C10" s="316" t="s">
        <v>522</v>
      </c>
      <c r="D10" s="316"/>
      <c r="E10" s="316"/>
      <c r="F10" s="316" t="s">
        <v>526</v>
      </c>
      <c r="G10" s="316" t="s">
        <v>527</v>
      </c>
      <c r="H10" s="316" t="s">
        <v>528</v>
      </c>
      <c r="I10" s="316" t="s">
        <v>534</v>
      </c>
    </row>
    <row r="11" spans="1:9" s="46" customFormat="1" ht="51" customHeight="1">
      <c r="A11" s="317"/>
      <c r="B11" s="308"/>
      <c r="C11" s="166" t="s">
        <v>523</v>
      </c>
      <c r="D11" s="166" t="s">
        <v>524</v>
      </c>
      <c r="E11" s="166" t="s">
        <v>525</v>
      </c>
      <c r="F11" s="316"/>
      <c r="G11" s="316"/>
      <c r="H11" s="316"/>
      <c r="I11" s="316"/>
    </row>
    <row r="12" spans="1:9" s="46" customFormat="1" ht="11.25">
      <c r="A12" s="23">
        <v>0</v>
      </c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 t="s">
        <v>529</v>
      </c>
    </row>
    <row r="13" spans="1:9" ht="21.75" customHeight="1">
      <c r="A13" s="159">
        <v>1</v>
      </c>
      <c r="B13" s="54" t="s">
        <v>391</v>
      </c>
      <c r="C13" s="74"/>
      <c r="D13" s="74"/>
      <c r="E13" s="74"/>
      <c r="F13" s="74">
        <v>23488738.22</v>
      </c>
      <c r="G13" s="74"/>
      <c r="H13" s="74">
        <v>1291133.02</v>
      </c>
      <c r="I13" s="35">
        <f>SUM(C13:H13)</f>
        <v>24779871.24</v>
      </c>
    </row>
    <row r="14" spans="1:9" ht="21.75" customHeight="1">
      <c r="A14" s="160" t="s">
        <v>359</v>
      </c>
      <c r="B14" s="54" t="s">
        <v>535</v>
      </c>
      <c r="C14" s="74"/>
      <c r="D14" s="74"/>
      <c r="E14" s="74"/>
      <c r="F14" s="74">
        <f>38286713.52</f>
        <v>38286713.52</v>
      </c>
      <c r="G14" s="74"/>
      <c r="H14" s="74">
        <v>11275025.7</v>
      </c>
      <c r="I14" s="35">
        <f>SUM(C14:H14)</f>
        <v>49561739.22</v>
      </c>
    </row>
    <row r="15" spans="1:9" ht="21.75" customHeight="1">
      <c r="A15" s="157" t="s">
        <v>344</v>
      </c>
      <c r="B15" s="158" t="s">
        <v>530</v>
      </c>
      <c r="C15" s="35">
        <f>C13+C14</f>
        <v>0</v>
      </c>
      <c r="D15" s="35">
        <f aca="true" t="shared" si="0" ref="D15:I15">D13+D14</f>
        <v>0</v>
      </c>
      <c r="E15" s="35">
        <f t="shared" si="0"/>
        <v>0</v>
      </c>
      <c r="F15" s="35">
        <f t="shared" si="0"/>
        <v>61775451.74</v>
      </c>
      <c r="G15" s="35">
        <f t="shared" si="0"/>
        <v>0</v>
      </c>
      <c r="H15" s="35">
        <f t="shared" si="0"/>
        <v>12566158.719999999</v>
      </c>
      <c r="I15" s="35">
        <f t="shared" si="0"/>
        <v>74341610.46</v>
      </c>
    </row>
    <row r="16" ht="15.75" customHeight="1"/>
    <row r="17" spans="1:9" s="89" customFormat="1" ht="30" customHeight="1">
      <c r="A17" s="315" t="s">
        <v>674</v>
      </c>
      <c r="B17" s="315"/>
      <c r="C17" s="315"/>
      <c r="D17" s="315"/>
      <c r="E17" s="315"/>
      <c r="F17" s="315"/>
      <c r="G17" s="315"/>
      <c r="H17" s="315"/>
      <c r="I17" s="315"/>
    </row>
    <row r="18" spans="1:9" ht="30" customHeight="1">
      <c r="A18" s="314" t="s">
        <v>609</v>
      </c>
      <c r="B18" s="314"/>
      <c r="C18" s="314"/>
      <c r="D18" s="314"/>
      <c r="E18" s="314"/>
      <c r="F18" s="314"/>
      <c r="G18" s="314"/>
      <c r="H18" s="314"/>
      <c r="I18" s="314"/>
    </row>
    <row r="19" spans="1:9" ht="12.75">
      <c r="A19" s="314" t="s">
        <v>675</v>
      </c>
      <c r="B19" s="314"/>
      <c r="C19" s="314"/>
      <c r="D19" s="314"/>
      <c r="E19" s="314"/>
      <c r="F19" s="314"/>
      <c r="G19" s="314"/>
      <c r="H19" s="314"/>
      <c r="I19" s="314"/>
    </row>
    <row r="20" spans="1:8" ht="12.75">
      <c r="A20" s="48"/>
      <c r="B20" s="49"/>
      <c r="C20" s="47"/>
      <c r="D20" s="47"/>
      <c r="E20" s="47"/>
      <c r="F20" s="47"/>
      <c r="G20" s="47"/>
      <c r="H20" s="47"/>
    </row>
    <row r="21" spans="1:8" ht="12.75">
      <c r="A21" s="48"/>
      <c r="B21" s="49"/>
      <c r="C21" s="47"/>
      <c r="D21" s="47"/>
      <c r="E21" s="47"/>
      <c r="F21" s="47"/>
      <c r="G21" s="47"/>
      <c r="H21" s="47"/>
    </row>
    <row r="22" spans="1:8" ht="12.75">
      <c r="A22" s="48"/>
      <c r="B22" s="56"/>
      <c r="C22" s="47"/>
      <c r="H22" s="47"/>
    </row>
    <row r="23" spans="1:8" ht="12.75">
      <c r="A23" s="38"/>
      <c r="B23" s="39"/>
      <c r="C23" s="18"/>
      <c r="H23" s="18"/>
    </row>
    <row r="24" spans="1:9" ht="12.75">
      <c r="A24" s="38"/>
      <c r="B24" s="39"/>
      <c r="C24" s="18"/>
      <c r="G24" s="18"/>
      <c r="H24" s="38" t="s">
        <v>345</v>
      </c>
      <c r="I24" s="18"/>
    </row>
    <row r="25" spans="1:9" ht="12.75">
      <c r="A25" s="38"/>
      <c r="B25" s="39"/>
      <c r="C25" s="18"/>
      <c r="G25" s="18"/>
      <c r="H25" s="18"/>
      <c r="I25" s="18"/>
    </row>
    <row r="26" spans="1:9" ht="12.75">
      <c r="A26" s="38"/>
      <c r="B26" s="57"/>
      <c r="C26" s="18"/>
      <c r="G26" s="18"/>
      <c r="H26" s="57" t="s">
        <v>347</v>
      </c>
      <c r="I26" s="18"/>
    </row>
    <row r="27" spans="1:8" ht="12.75">
      <c r="A27" s="38"/>
      <c r="B27" s="39"/>
      <c r="C27" s="18"/>
      <c r="H27" s="18"/>
    </row>
    <row r="28" spans="1:8" ht="12.75">
      <c r="A28" s="38"/>
      <c r="B28" s="39"/>
      <c r="C28" s="18"/>
      <c r="H28" s="18"/>
    </row>
  </sheetData>
  <sheetProtection password="CB01" sheet="1"/>
  <mergeCells count="10">
    <mergeCell ref="A19:I19"/>
    <mergeCell ref="A18:I18"/>
    <mergeCell ref="A17:I17"/>
    <mergeCell ref="G10:G11"/>
    <mergeCell ref="H10:H11"/>
    <mergeCell ref="I10:I11"/>
    <mergeCell ref="A10:A11"/>
    <mergeCell ref="B10:B11"/>
    <mergeCell ref="F10:F11"/>
    <mergeCell ref="C10:E10"/>
  </mergeCells>
  <dataValidations count="1">
    <dataValidation type="decimal" operator="greaterThan" allowBlank="1" showInputMessage="1" showErrorMessage="1" errorTitle="Upozorenje" error="Uneli ste neispravan podatak. Ponovite unos !!!" sqref="C13:I15">
      <formula1>-0.0001</formula1>
    </dataValidation>
  </dataValidations>
  <printOptions/>
  <pageMargins left="0.2755905511811024" right="0.15748031496062992" top="0.3937007874015748" bottom="2.7559055118110236" header="0.15748031496062992" footer="2.2834645669291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I23"/>
  <sheetViews>
    <sheetView showGridLines="0" showRowColHeaders="0" showZeros="0" showOutlineSymbols="0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421875" style="73" customWidth="1"/>
    <col min="2" max="2" width="47.00390625" style="67" customWidth="1"/>
    <col min="3" max="3" width="20.57421875" style="70" customWidth="1"/>
    <col min="4" max="4" width="19.7109375" style="70" customWidth="1"/>
    <col min="5" max="5" width="22.57421875" style="70" customWidth="1"/>
    <col min="6" max="6" width="21.00390625" style="70" customWidth="1"/>
    <col min="7" max="8" width="18.28125" style="70" customWidth="1"/>
    <col min="9" max="16384" width="9.140625" style="70" customWidth="1"/>
  </cols>
  <sheetData>
    <row r="1" spans="1:8" ht="13.5" customHeight="1">
      <c r="A1" s="50" t="s">
        <v>436</v>
      </c>
      <c r="G1" s="44" t="s">
        <v>336</v>
      </c>
      <c r="H1" s="82" t="s">
        <v>567</v>
      </c>
    </row>
    <row r="2" ht="13.5" customHeight="1">
      <c r="A2" s="50" t="s">
        <v>335</v>
      </c>
    </row>
    <row r="3" ht="13.5" customHeight="1">
      <c r="A3" s="50" t="s">
        <v>358</v>
      </c>
    </row>
    <row r="4" ht="12.75" customHeight="1">
      <c r="A4" s="71"/>
    </row>
    <row r="5" spans="1:8" ht="18" customHeight="1">
      <c r="A5" s="71"/>
      <c r="B5" s="43" t="s">
        <v>573</v>
      </c>
      <c r="C5" s="219"/>
      <c r="D5" s="219"/>
      <c r="E5" s="219"/>
      <c r="F5" s="219"/>
      <c r="G5" s="219"/>
      <c r="H5" s="219"/>
    </row>
    <row r="6" spans="1:8" ht="18.75" customHeight="1">
      <c r="A6" s="71"/>
      <c r="B6" s="220"/>
      <c r="C6" s="219"/>
      <c r="D6" s="219"/>
      <c r="E6" s="219"/>
      <c r="F6" s="43" t="s">
        <v>623</v>
      </c>
      <c r="G6" s="219"/>
      <c r="H6" s="219"/>
    </row>
    <row r="7" spans="1:9" ht="36" customHeight="1">
      <c r="A7" s="15" t="str">
        <f>"ФИЛИЈАЛА:   "&amp;Filijala</f>
        <v>ФИЛИЈАЛА:   00217009 ДЗ ЧАЧАК</v>
      </c>
      <c r="B7" s="69"/>
      <c r="G7" s="44"/>
      <c r="H7" s="100"/>
      <c r="I7" s="85"/>
    </row>
    <row r="8" spans="1:9" ht="14.25" customHeight="1">
      <c r="A8" s="15" t="str">
        <f>"ЗДРАВСТВЕНА УСТАНОВА:  "&amp;ZU</f>
        <v>ЗДРАВСТВЕНА УСТАНОВА:  00217009 ДЗ ЧАЧАК</v>
      </c>
      <c r="B8" s="69"/>
      <c r="E8" s="16"/>
      <c r="F8" s="17"/>
      <c r="G8" s="17"/>
      <c r="H8" s="45"/>
      <c r="I8" s="85"/>
    </row>
    <row r="9" spans="1:8" ht="18" customHeight="1" thickBot="1">
      <c r="A9" s="71"/>
      <c r="B9" s="69"/>
      <c r="F9" s="18"/>
      <c r="G9" s="18"/>
      <c r="H9" s="20" t="s">
        <v>337</v>
      </c>
    </row>
    <row r="10" spans="1:8" s="46" customFormat="1" ht="31.5" customHeight="1">
      <c r="A10" s="305" t="s">
        <v>338</v>
      </c>
      <c r="B10" s="307" t="s">
        <v>339</v>
      </c>
      <c r="C10" s="318" t="s">
        <v>624</v>
      </c>
      <c r="D10" s="307" t="s">
        <v>587</v>
      </c>
      <c r="E10" s="307" t="s">
        <v>631</v>
      </c>
      <c r="F10" s="307" t="s">
        <v>371</v>
      </c>
      <c r="G10" s="307" t="s">
        <v>340</v>
      </c>
      <c r="H10" s="312" t="s">
        <v>341</v>
      </c>
    </row>
    <row r="11" spans="1:8" s="46" customFormat="1" ht="36" customHeight="1">
      <c r="A11" s="306"/>
      <c r="B11" s="308"/>
      <c r="C11" s="319"/>
      <c r="D11" s="308"/>
      <c r="E11" s="308"/>
      <c r="F11" s="308"/>
      <c r="G11" s="308"/>
      <c r="H11" s="313"/>
    </row>
    <row r="12" spans="1:8" s="46" customFormat="1" ht="11.25">
      <c r="A12" s="21">
        <v>0</v>
      </c>
      <c r="B12" s="22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34" t="s">
        <v>449</v>
      </c>
    </row>
    <row r="13" spans="1:8" ht="21.75" customHeight="1">
      <c r="A13" s="21">
        <v>1</v>
      </c>
      <c r="B13" s="24" t="s">
        <v>569</v>
      </c>
      <c r="C13" s="68">
        <v>11514357.48</v>
      </c>
      <c r="D13" s="68"/>
      <c r="E13" s="68">
        <f>11675567.68-1105191.96</f>
        <v>10570375.719999999</v>
      </c>
      <c r="F13" s="25">
        <f>D13+E13</f>
        <v>10570375.719999999</v>
      </c>
      <c r="G13" s="25">
        <f>IF((C13-F13)&lt;0,0,(C13-F13))</f>
        <v>943981.7600000016</v>
      </c>
      <c r="H13" s="58">
        <f>IF((F13-C13)&lt;0,0,(F13-C13))</f>
        <v>0</v>
      </c>
    </row>
    <row r="14" spans="1:8" ht="21.75" customHeight="1" thickBot="1">
      <c r="A14" s="52" t="s">
        <v>344</v>
      </c>
      <c r="B14" s="53" t="s">
        <v>568</v>
      </c>
      <c r="C14" s="60">
        <f aca="true" t="shared" si="0" ref="C14:H14">SUM(C13:C13)</f>
        <v>11514357.48</v>
      </c>
      <c r="D14" s="60">
        <f t="shared" si="0"/>
        <v>0</v>
      </c>
      <c r="E14" s="60">
        <f t="shared" si="0"/>
        <v>10570375.719999999</v>
      </c>
      <c r="F14" s="60">
        <f t="shared" si="0"/>
        <v>10570375.719999999</v>
      </c>
      <c r="G14" s="60">
        <f t="shared" si="0"/>
        <v>943981.7600000016</v>
      </c>
      <c r="H14" s="63">
        <f t="shared" si="0"/>
        <v>0</v>
      </c>
    </row>
    <row r="15" spans="1:8" ht="12.75">
      <c r="A15" s="212"/>
      <c r="B15" s="56"/>
      <c r="C15" s="47"/>
      <c r="D15" s="47"/>
      <c r="E15" s="47"/>
      <c r="F15" s="47"/>
      <c r="G15" s="47"/>
      <c r="H15" s="47"/>
    </row>
    <row r="16" spans="1:8" ht="12" customHeight="1">
      <c r="A16" s="238" t="s">
        <v>662</v>
      </c>
      <c r="B16" s="49"/>
      <c r="C16" s="47"/>
      <c r="D16" s="47"/>
      <c r="E16" s="47"/>
      <c r="F16" s="47"/>
      <c r="G16" s="47"/>
      <c r="H16" s="47"/>
    </row>
    <row r="17" spans="1:8" ht="12.75">
      <c r="A17" s="48"/>
      <c r="B17" s="49"/>
      <c r="C17" s="47"/>
      <c r="D17" s="47"/>
      <c r="E17" s="47"/>
      <c r="F17" s="47"/>
      <c r="G17" s="47"/>
      <c r="H17" s="47"/>
    </row>
    <row r="18" spans="1:8" ht="12.75">
      <c r="A18" s="38"/>
      <c r="B18" s="39"/>
      <c r="C18" s="18"/>
      <c r="D18" s="18"/>
      <c r="E18" s="18"/>
      <c r="F18" s="18"/>
      <c r="G18" s="18"/>
      <c r="H18" s="18"/>
    </row>
    <row r="19" spans="1:8" ht="12.75">
      <c r="A19" s="38"/>
      <c r="B19" s="39" t="s">
        <v>345</v>
      </c>
      <c r="C19" s="18"/>
      <c r="D19" s="18"/>
      <c r="E19" s="18"/>
      <c r="F19" s="18" t="s">
        <v>346</v>
      </c>
      <c r="G19" s="18"/>
      <c r="H19" s="18"/>
    </row>
    <row r="20" spans="1:8" ht="12.75">
      <c r="A20" s="38"/>
      <c r="B20" s="39"/>
      <c r="C20" s="18"/>
      <c r="D20" s="18"/>
      <c r="E20" s="18"/>
      <c r="F20" s="18"/>
      <c r="G20" s="18"/>
      <c r="H20" s="18"/>
    </row>
    <row r="21" spans="1:8" ht="12.75">
      <c r="A21" s="38"/>
      <c r="B21" s="57" t="s">
        <v>347</v>
      </c>
      <c r="C21" s="18"/>
      <c r="D21" s="18"/>
      <c r="E21" s="18"/>
      <c r="F21" s="57" t="s">
        <v>347</v>
      </c>
      <c r="G21" s="18"/>
      <c r="H21" s="18"/>
    </row>
    <row r="22" spans="1:8" ht="12.75">
      <c r="A22" s="38"/>
      <c r="B22" s="39"/>
      <c r="C22" s="18"/>
      <c r="D22" s="18"/>
      <c r="E22" s="18"/>
      <c r="F22" s="18"/>
      <c r="G22" s="18"/>
      <c r="H22" s="18"/>
    </row>
    <row r="23" spans="1:8" ht="12.75">
      <c r="A23" s="38"/>
      <c r="B23" s="39"/>
      <c r="C23" s="18"/>
      <c r="D23" s="18"/>
      <c r="E23" s="18"/>
      <c r="F23" s="18"/>
      <c r="G23" s="18"/>
      <c r="H23" s="18"/>
    </row>
  </sheetData>
  <sheetProtection sheet="1"/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dataValidations count="2">
    <dataValidation type="decimal" allowBlank="1" showInputMessage="1" showErrorMessage="1" error="Proveri unos !!" sqref="H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C13:H14">
      <formula1>-0.0001</formula1>
    </dataValidation>
  </dataValidations>
  <printOptions/>
  <pageMargins left="0.2755905511811024" right="0.15748031496062992" top="0.3937007874015748" bottom="2.7559055118110236" header="0.15748031496062992" footer="2.28346456692913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50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75" customWidth="1"/>
    <col min="2" max="2" width="35.00390625" style="76" customWidth="1"/>
    <col min="3" max="3" width="15.8515625" style="72" customWidth="1"/>
    <col min="4" max="5" width="15.421875" style="72" customWidth="1"/>
    <col min="6" max="6" width="15.7109375" style="72" customWidth="1"/>
    <col min="7" max="7" width="16.7109375" style="72" customWidth="1"/>
    <col min="8" max="8" width="16.140625" style="72" customWidth="1"/>
    <col min="9" max="9" width="15.421875" style="72" customWidth="1"/>
    <col min="10" max="10" width="16.00390625" style="72" customWidth="1"/>
    <col min="11" max="11" width="16.140625" style="72" customWidth="1"/>
    <col min="12" max="12" width="15.140625" style="72" customWidth="1"/>
    <col min="13" max="13" width="15.28125" style="72" customWidth="1"/>
    <col min="14" max="15" width="16.28125" style="72" customWidth="1"/>
    <col min="16" max="16" width="6.140625" style="72" customWidth="1"/>
    <col min="17" max="17" width="17.28125" style="72" hidden="1" customWidth="1"/>
    <col min="18" max="16384" width="9.140625" style="72" customWidth="1"/>
  </cols>
  <sheetData>
    <row r="1" spans="1:15" ht="14.25">
      <c r="A1" s="33" t="s">
        <v>436</v>
      </c>
      <c r="B1" s="32"/>
      <c r="N1" s="44" t="s">
        <v>336</v>
      </c>
      <c r="O1" s="82" t="s">
        <v>558</v>
      </c>
    </row>
    <row r="2" spans="1:2" ht="12.75">
      <c r="A2" s="33" t="s">
        <v>335</v>
      </c>
      <c r="B2" s="32"/>
    </row>
    <row r="3" spans="1:2" ht="12.75">
      <c r="A3" s="33" t="s">
        <v>358</v>
      </c>
      <c r="B3" s="32"/>
    </row>
    <row r="4" spans="1:2" ht="14.25" customHeight="1">
      <c r="A4" s="33"/>
      <c r="B4" s="32"/>
    </row>
    <row r="5" spans="1:14" ht="18">
      <c r="A5" s="33"/>
      <c r="B5" s="43" t="s">
        <v>625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82"/>
    </row>
    <row r="6" spans="1:6" ht="6" customHeight="1">
      <c r="A6" s="71"/>
      <c r="B6" s="67"/>
      <c r="C6" s="70"/>
      <c r="D6" s="70"/>
      <c r="E6" s="70"/>
      <c r="F6" s="70"/>
    </row>
    <row r="7" spans="1:14" ht="13.5" customHeight="1">
      <c r="A7" s="15" t="str">
        <f>"ФИЛИЈАЛА:   "&amp;Filijala</f>
        <v>ФИЛИЈАЛА:   17 ЧАЧАК</v>
      </c>
      <c r="B7" s="69"/>
      <c r="C7" s="70"/>
      <c r="D7" s="70"/>
      <c r="E7" s="70"/>
      <c r="F7" s="70"/>
      <c r="K7" s="16"/>
      <c r="L7" s="17"/>
      <c r="N7" s="45"/>
    </row>
    <row r="8" spans="1:14" ht="15.75" customHeight="1">
      <c r="A8" s="15" t="str">
        <f>"ЗДРАВСТВЕНА УСТАНОВА:  "&amp;ZU</f>
        <v>ЗДРАВСТВЕНА УСТАНОВА:  00217009 ДЗ ЧАЧАК</v>
      </c>
      <c r="B8" s="69"/>
      <c r="C8" s="70"/>
      <c r="D8" s="84"/>
      <c r="E8" s="70"/>
      <c r="F8" s="70"/>
      <c r="K8" s="19"/>
      <c r="L8" s="19"/>
      <c r="N8" s="19"/>
    </row>
    <row r="9" spans="1:15" ht="10.5" customHeight="1" thickBot="1">
      <c r="A9" s="71"/>
      <c r="B9" s="69"/>
      <c r="C9" s="70"/>
      <c r="D9" s="70"/>
      <c r="E9" s="70"/>
      <c r="K9" s="19"/>
      <c r="L9" s="19"/>
      <c r="O9" s="20" t="s">
        <v>337</v>
      </c>
    </row>
    <row r="10" spans="1:15" s="28" customFormat="1" ht="27" customHeight="1">
      <c r="A10" s="321" t="s">
        <v>338</v>
      </c>
      <c r="B10" s="323" t="s">
        <v>339</v>
      </c>
      <c r="C10" s="309" t="s">
        <v>616</v>
      </c>
      <c r="D10" s="307" t="s">
        <v>626</v>
      </c>
      <c r="E10" s="307" t="s">
        <v>627</v>
      </c>
      <c r="F10" s="307" t="s">
        <v>342</v>
      </c>
      <c r="G10" s="307" t="s">
        <v>619</v>
      </c>
      <c r="H10" s="307" t="s">
        <v>620</v>
      </c>
      <c r="I10" s="307" t="s">
        <v>577</v>
      </c>
      <c r="J10" s="307" t="s">
        <v>587</v>
      </c>
      <c r="K10" s="307" t="s">
        <v>631</v>
      </c>
      <c r="L10" s="307" t="s">
        <v>371</v>
      </c>
      <c r="M10" s="307" t="s">
        <v>621</v>
      </c>
      <c r="N10" s="307" t="s">
        <v>340</v>
      </c>
      <c r="O10" s="312" t="s">
        <v>341</v>
      </c>
    </row>
    <row r="11" spans="1:15" s="28" customFormat="1" ht="54" customHeight="1">
      <c r="A11" s="322"/>
      <c r="B11" s="324"/>
      <c r="C11" s="310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13"/>
    </row>
    <row r="12" spans="1:15" s="28" customFormat="1" ht="12.75" customHeight="1">
      <c r="A12" s="21">
        <v>0</v>
      </c>
      <c r="B12" s="22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23">
        <v>7</v>
      </c>
      <c r="I12" s="23">
        <v>8</v>
      </c>
      <c r="J12" s="23">
        <v>9</v>
      </c>
      <c r="K12" s="23">
        <v>10</v>
      </c>
      <c r="L12" s="23" t="s">
        <v>563</v>
      </c>
      <c r="M12" s="23">
        <v>12</v>
      </c>
      <c r="N12" s="23" t="s">
        <v>564</v>
      </c>
      <c r="O12" s="34" t="s">
        <v>565</v>
      </c>
    </row>
    <row r="13" spans="1:17" s="28" customFormat="1" ht="28.5" customHeight="1">
      <c r="A13" s="77">
        <v>1</v>
      </c>
      <c r="B13" s="78" t="s">
        <v>398</v>
      </c>
      <c r="C13" s="64">
        <f>SUM(C14:C18)</f>
        <v>0</v>
      </c>
      <c r="D13" s="64">
        <f>D14+D15+D16+D17+D18</f>
        <v>0</v>
      </c>
      <c r="E13" s="64">
        <f>E14+E15+E16+E17+E18</f>
        <v>0</v>
      </c>
      <c r="F13" s="64">
        <f>SUM(D13:E13)</f>
        <v>0</v>
      </c>
      <c r="G13" s="64">
        <f>C13-F13</f>
        <v>0</v>
      </c>
      <c r="H13" s="231"/>
      <c r="I13" s="64">
        <f>I14+I15+I16+I17+I18</f>
        <v>0</v>
      </c>
      <c r="J13" s="64">
        <f>J14+J15+J16+J17+J18</f>
        <v>0</v>
      </c>
      <c r="K13" s="64">
        <f>K14+K15+K16+K17+K18</f>
        <v>0</v>
      </c>
      <c r="L13" s="64">
        <f>J13+K13</f>
        <v>0</v>
      </c>
      <c r="M13" s="64">
        <f>M14+M15+M16+M17+M18</f>
        <v>0</v>
      </c>
      <c r="N13" s="64">
        <f>SUM(N14:N18)</f>
        <v>0</v>
      </c>
      <c r="O13" s="65">
        <f>SUM(O14:O18)</f>
        <v>0</v>
      </c>
      <c r="Q13" s="221">
        <v>1</v>
      </c>
    </row>
    <row r="14" spans="1:17" s="70" customFormat="1" ht="21.75" customHeight="1">
      <c r="A14" s="59" t="s">
        <v>392</v>
      </c>
      <c r="B14" s="54" t="s">
        <v>389</v>
      </c>
      <c r="C14" s="51"/>
      <c r="D14" s="168"/>
      <c r="E14" s="168"/>
      <c r="F14" s="134">
        <f>SUM(D14:E14)</f>
        <v>0</v>
      </c>
      <c r="G14" s="64">
        <f>C14-F14</f>
        <v>0</v>
      </c>
      <c r="H14" s="168"/>
      <c r="I14" s="51"/>
      <c r="J14" s="51"/>
      <c r="K14" s="51"/>
      <c r="L14" s="64">
        <f aca="true" t="shared" si="0" ref="L14:L31">J14+K14</f>
        <v>0</v>
      </c>
      <c r="M14" s="51"/>
      <c r="N14" s="64">
        <f>IF((M14-L14)&lt;0,0,(M14-L14))</f>
        <v>0</v>
      </c>
      <c r="O14" s="65">
        <f>IF((L14-M14)&lt;0,0,(L14-M14))</f>
        <v>0</v>
      </c>
      <c r="Q14" s="218">
        <v>1</v>
      </c>
    </row>
    <row r="15" spans="1:17" s="70" customFormat="1" ht="21.75" customHeight="1">
      <c r="A15" s="59" t="s">
        <v>393</v>
      </c>
      <c r="B15" s="54" t="s">
        <v>390</v>
      </c>
      <c r="C15" s="51"/>
      <c r="D15" s="168"/>
      <c r="E15" s="168"/>
      <c r="F15" s="134">
        <f>SUM(D15:E15)</f>
        <v>0</v>
      </c>
      <c r="G15" s="64">
        <f>C15-F15</f>
        <v>0</v>
      </c>
      <c r="H15" s="168"/>
      <c r="I15" s="51"/>
      <c r="J15" s="51"/>
      <c r="K15" s="51"/>
      <c r="L15" s="64">
        <f t="shared" si="0"/>
        <v>0</v>
      </c>
      <c r="M15" s="51"/>
      <c r="N15" s="64">
        <f aca="true" t="shared" si="1" ref="N15:N31">IF((M15-L15)&lt;0,0,(M15-L15))</f>
        <v>0</v>
      </c>
      <c r="O15" s="65">
        <f aca="true" t="shared" si="2" ref="O15:O39">IF((L15-M15)&lt;0,0,(L15-M15))</f>
        <v>0</v>
      </c>
      <c r="Q15" s="218">
        <v>1</v>
      </c>
    </row>
    <row r="16" spans="1:17" s="70" customFormat="1" ht="21.75" customHeight="1">
      <c r="A16" s="59" t="s">
        <v>394</v>
      </c>
      <c r="B16" s="54" t="s">
        <v>391</v>
      </c>
      <c r="C16" s="51"/>
      <c r="D16" s="168"/>
      <c r="E16" s="168"/>
      <c r="F16" s="134">
        <f>SUM(D16:E16)</f>
        <v>0</v>
      </c>
      <c r="G16" s="64">
        <f>C16-F16</f>
        <v>0</v>
      </c>
      <c r="H16" s="168"/>
      <c r="I16" s="51"/>
      <c r="J16" s="51"/>
      <c r="K16" s="51"/>
      <c r="L16" s="64">
        <f t="shared" si="0"/>
        <v>0</v>
      </c>
      <c r="M16" s="51"/>
      <c r="N16" s="64">
        <f t="shared" si="1"/>
        <v>0</v>
      </c>
      <c r="O16" s="65">
        <f t="shared" si="2"/>
        <v>0</v>
      </c>
      <c r="Q16" s="218">
        <v>1</v>
      </c>
    </row>
    <row r="17" spans="1:17" s="70" customFormat="1" ht="21.75" customHeight="1">
      <c r="A17" s="59" t="s">
        <v>395</v>
      </c>
      <c r="B17" s="54" t="s">
        <v>396</v>
      </c>
      <c r="C17" s="51"/>
      <c r="D17" s="230"/>
      <c r="E17" s="230"/>
      <c r="F17" s="134">
        <f>SUM(D17:E17)</f>
        <v>0</v>
      </c>
      <c r="G17" s="64">
        <f>C17-F17</f>
        <v>0</v>
      </c>
      <c r="H17" s="168"/>
      <c r="I17" s="51"/>
      <c r="J17" s="51"/>
      <c r="K17" s="51"/>
      <c r="L17" s="64">
        <f t="shared" si="0"/>
        <v>0</v>
      </c>
      <c r="M17" s="51"/>
      <c r="N17" s="64">
        <f t="shared" si="1"/>
        <v>0</v>
      </c>
      <c r="O17" s="65">
        <f t="shared" si="2"/>
        <v>0</v>
      </c>
      <c r="Q17" s="218">
        <v>1</v>
      </c>
    </row>
    <row r="18" spans="1:17" s="70" customFormat="1" ht="25.5" customHeight="1">
      <c r="A18" s="59" t="s">
        <v>397</v>
      </c>
      <c r="B18" s="54" t="s">
        <v>560</v>
      </c>
      <c r="C18" s="64">
        <f aca="true" t="shared" si="3" ref="C18:K18">C19+C20+C21+C22+C23</f>
        <v>0</v>
      </c>
      <c r="D18" s="64">
        <f t="shared" si="3"/>
        <v>0</v>
      </c>
      <c r="E18" s="64">
        <f t="shared" si="3"/>
        <v>0</v>
      </c>
      <c r="F18" s="64">
        <f t="shared" si="3"/>
        <v>0</v>
      </c>
      <c r="G18" s="64">
        <f t="shared" si="3"/>
        <v>0</v>
      </c>
      <c r="H18" s="168">
        <f t="shared" si="3"/>
        <v>0</v>
      </c>
      <c r="I18" s="64">
        <f t="shared" si="3"/>
        <v>0</v>
      </c>
      <c r="J18" s="64">
        <f t="shared" si="3"/>
        <v>0</v>
      </c>
      <c r="K18" s="64">
        <f t="shared" si="3"/>
        <v>0</v>
      </c>
      <c r="L18" s="64">
        <f aca="true" t="shared" si="4" ref="L18:L23">J18+K18</f>
        <v>0</v>
      </c>
      <c r="M18" s="64">
        <f>M19+M20+M21+M22+M23</f>
        <v>0</v>
      </c>
      <c r="N18" s="64">
        <f t="shared" si="1"/>
        <v>0</v>
      </c>
      <c r="O18" s="65">
        <f t="shared" si="2"/>
        <v>0</v>
      </c>
      <c r="Q18" s="218">
        <v>1</v>
      </c>
    </row>
    <row r="19" spans="1:17" s="70" customFormat="1" ht="21.75" customHeight="1">
      <c r="A19" s="59" t="s">
        <v>505</v>
      </c>
      <c r="B19" s="54" t="s">
        <v>535</v>
      </c>
      <c r="C19" s="51"/>
      <c r="D19" s="51"/>
      <c r="E19" s="51"/>
      <c r="F19" s="134">
        <f>D19+E19</f>
        <v>0</v>
      </c>
      <c r="G19" s="64">
        <f aca="true" t="shared" si="5" ref="G19:G31">C19-F19</f>
        <v>0</v>
      </c>
      <c r="H19" s="168"/>
      <c r="I19" s="51"/>
      <c r="J19" s="51"/>
      <c r="K19" s="51"/>
      <c r="L19" s="64">
        <f t="shared" si="4"/>
        <v>0</v>
      </c>
      <c r="M19" s="51"/>
      <c r="N19" s="64">
        <f t="shared" si="1"/>
        <v>0</v>
      </c>
      <c r="O19" s="65">
        <f t="shared" si="2"/>
        <v>0</v>
      </c>
      <c r="Q19" s="218">
        <v>1</v>
      </c>
    </row>
    <row r="20" spans="1:17" s="70" customFormat="1" ht="21.75" customHeight="1">
      <c r="A20" s="59" t="s">
        <v>506</v>
      </c>
      <c r="B20" s="54" t="s">
        <v>502</v>
      </c>
      <c r="C20" s="230"/>
      <c r="D20" s="168"/>
      <c r="E20" s="168"/>
      <c r="F20" s="168">
        <f>D20+E20</f>
        <v>0</v>
      </c>
      <c r="G20" s="64">
        <f t="shared" si="5"/>
        <v>0</v>
      </c>
      <c r="H20" s="168"/>
      <c r="I20" s="51"/>
      <c r="J20" s="51"/>
      <c r="K20" s="51"/>
      <c r="L20" s="64">
        <f t="shared" si="4"/>
        <v>0</v>
      </c>
      <c r="M20" s="51"/>
      <c r="N20" s="64">
        <f t="shared" si="1"/>
        <v>0</v>
      </c>
      <c r="O20" s="65">
        <f t="shared" si="2"/>
        <v>0</v>
      </c>
      <c r="Q20" s="218">
        <v>1</v>
      </c>
    </row>
    <row r="21" spans="1:17" s="70" customFormat="1" ht="21.75" customHeight="1">
      <c r="A21" s="59" t="s">
        <v>507</v>
      </c>
      <c r="B21" s="54" t="s">
        <v>503</v>
      </c>
      <c r="C21" s="230"/>
      <c r="D21" s="168"/>
      <c r="E21" s="168"/>
      <c r="F21" s="168">
        <f>D21+E21</f>
        <v>0</v>
      </c>
      <c r="G21" s="64">
        <f t="shared" si="5"/>
        <v>0</v>
      </c>
      <c r="H21" s="168"/>
      <c r="I21" s="51"/>
      <c r="J21" s="51"/>
      <c r="K21" s="51"/>
      <c r="L21" s="64">
        <f t="shared" si="4"/>
        <v>0</v>
      </c>
      <c r="M21" s="51"/>
      <c r="N21" s="64">
        <f t="shared" si="1"/>
        <v>0</v>
      </c>
      <c r="O21" s="65">
        <f t="shared" si="2"/>
        <v>0</v>
      </c>
      <c r="Q21" s="218">
        <v>1</v>
      </c>
    </row>
    <row r="22" spans="1:17" s="70" customFormat="1" ht="21.75" customHeight="1">
      <c r="A22" s="59" t="s">
        <v>508</v>
      </c>
      <c r="B22" s="54" t="s">
        <v>504</v>
      </c>
      <c r="C22" s="230"/>
      <c r="D22" s="168"/>
      <c r="E22" s="168"/>
      <c r="F22" s="168">
        <f>D22+E22</f>
        <v>0</v>
      </c>
      <c r="G22" s="64">
        <f t="shared" si="5"/>
        <v>0</v>
      </c>
      <c r="H22" s="168"/>
      <c r="I22" s="51"/>
      <c r="J22" s="51"/>
      <c r="K22" s="51"/>
      <c r="L22" s="64">
        <f t="shared" si="4"/>
        <v>0</v>
      </c>
      <c r="M22" s="51"/>
      <c r="N22" s="64">
        <f t="shared" si="1"/>
        <v>0</v>
      </c>
      <c r="O22" s="65">
        <f t="shared" si="2"/>
        <v>0</v>
      </c>
      <c r="Q22" s="218">
        <v>1</v>
      </c>
    </row>
    <row r="23" spans="1:17" s="70" customFormat="1" ht="21.75" customHeight="1">
      <c r="A23" s="59" t="s">
        <v>552</v>
      </c>
      <c r="B23" s="54" t="s">
        <v>672</v>
      </c>
      <c r="C23" s="230"/>
      <c r="D23" s="168"/>
      <c r="E23" s="168"/>
      <c r="F23" s="168"/>
      <c r="G23" s="64">
        <f t="shared" si="5"/>
        <v>0</v>
      </c>
      <c r="H23" s="168"/>
      <c r="I23" s="51"/>
      <c r="J23" s="51"/>
      <c r="K23" s="51"/>
      <c r="L23" s="64">
        <f t="shared" si="4"/>
        <v>0</v>
      </c>
      <c r="M23" s="51"/>
      <c r="N23" s="64">
        <f t="shared" si="1"/>
        <v>0</v>
      </c>
      <c r="O23" s="65">
        <f t="shared" si="2"/>
        <v>0</v>
      </c>
      <c r="Q23" s="218">
        <v>1</v>
      </c>
    </row>
    <row r="24" spans="1:17" s="28" customFormat="1" ht="23.25" customHeight="1">
      <c r="A24" s="40" t="s">
        <v>359</v>
      </c>
      <c r="B24" s="24" t="s">
        <v>343</v>
      </c>
      <c r="C24" s="51"/>
      <c r="D24" s="168"/>
      <c r="E24" s="168"/>
      <c r="F24" s="134">
        <f aca="true" t="shared" si="6" ref="F24:F31">SUM(D24:E24)</f>
        <v>0</v>
      </c>
      <c r="G24" s="64">
        <f t="shared" si="5"/>
        <v>0</v>
      </c>
      <c r="H24" s="51"/>
      <c r="I24" s="168"/>
      <c r="J24" s="51"/>
      <c r="K24" s="51"/>
      <c r="L24" s="64">
        <f t="shared" si="0"/>
        <v>0</v>
      </c>
      <c r="M24" s="51"/>
      <c r="N24" s="64">
        <f t="shared" si="1"/>
        <v>0</v>
      </c>
      <c r="O24" s="65">
        <f t="shared" si="2"/>
        <v>0</v>
      </c>
      <c r="Q24" s="221">
        <v>1</v>
      </c>
    </row>
    <row r="25" spans="1:17" s="28" customFormat="1" ht="22.5" customHeight="1">
      <c r="A25" s="41" t="s">
        <v>360</v>
      </c>
      <c r="B25" s="26" t="s">
        <v>515</v>
      </c>
      <c r="C25" s="51"/>
      <c r="D25" s="168"/>
      <c r="E25" s="168"/>
      <c r="F25" s="134">
        <f t="shared" si="6"/>
        <v>0</v>
      </c>
      <c r="G25" s="64">
        <f>C25-F25</f>
        <v>0</v>
      </c>
      <c r="H25" s="51"/>
      <c r="I25" s="51"/>
      <c r="J25" s="51"/>
      <c r="K25" s="51"/>
      <c r="L25" s="64">
        <f>J25+K25</f>
        <v>0</v>
      </c>
      <c r="M25" s="51"/>
      <c r="N25" s="64">
        <f t="shared" si="1"/>
        <v>0</v>
      </c>
      <c r="O25" s="65">
        <f t="shared" si="2"/>
        <v>0</v>
      </c>
      <c r="Q25" s="221">
        <v>1</v>
      </c>
    </row>
    <row r="26" spans="1:17" s="28" customFormat="1" ht="16.5" customHeight="1">
      <c r="A26" s="40" t="s">
        <v>361</v>
      </c>
      <c r="B26" s="24" t="s">
        <v>493</v>
      </c>
      <c r="C26" s="51"/>
      <c r="D26" s="168"/>
      <c r="E26" s="168"/>
      <c r="F26" s="134">
        <f t="shared" si="6"/>
        <v>0</v>
      </c>
      <c r="G26" s="64">
        <f t="shared" si="5"/>
        <v>0</v>
      </c>
      <c r="H26" s="51"/>
      <c r="I26" s="168"/>
      <c r="J26" s="51"/>
      <c r="K26" s="51"/>
      <c r="L26" s="64">
        <f t="shared" si="0"/>
        <v>0</v>
      </c>
      <c r="M26" s="51"/>
      <c r="N26" s="64">
        <f t="shared" si="1"/>
        <v>0</v>
      </c>
      <c r="O26" s="65">
        <f t="shared" si="2"/>
        <v>0</v>
      </c>
      <c r="Q26" s="221">
        <v>1</v>
      </c>
    </row>
    <row r="27" spans="1:17" s="28" customFormat="1" ht="24.75" customHeight="1">
      <c r="A27" s="41" t="s">
        <v>362</v>
      </c>
      <c r="B27" s="24" t="s">
        <v>494</v>
      </c>
      <c r="C27" s="51"/>
      <c r="D27" s="168"/>
      <c r="E27" s="168"/>
      <c r="F27" s="134">
        <f t="shared" si="6"/>
        <v>0</v>
      </c>
      <c r="G27" s="64">
        <f t="shared" si="5"/>
        <v>0</v>
      </c>
      <c r="H27" s="51"/>
      <c r="I27" s="168"/>
      <c r="J27" s="51"/>
      <c r="K27" s="51"/>
      <c r="L27" s="64">
        <f t="shared" si="0"/>
        <v>0</v>
      </c>
      <c r="M27" s="51"/>
      <c r="N27" s="64">
        <f t="shared" si="1"/>
        <v>0</v>
      </c>
      <c r="O27" s="65">
        <f t="shared" si="2"/>
        <v>0</v>
      </c>
      <c r="Q27" s="221">
        <v>1</v>
      </c>
    </row>
    <row r="28" spans="1:17" s="28" customFormat="1" ht="16.5" customHeight="1">
      <c r="A28" s="40" t="s">
        <v>363</v>
      </c>
      <c r="B28" s="26" t="s">
        <v>426</v>
      </c>
      <c r="C28" s="51"/>
      <c r="D28" s="168"/>
      <c r="E28" s="168"/>
      <c r="F28" s="134">
        <f t="shared" si="6"/>
        <v>0</v>
      </c>
      <c r="G28" s="64">
        <f t="shared" si="5"/>
        <v>0</v>
      </c>
      <c r="H28" s="51"/>
      <c r="I28" s="168"/>
      <c r="J28" s="51"/>
      <c r="K28" s="51"/>
      <c r="L28" s="64">
        <f t="shared" si="0"/>
        <v>0</v>
      </c>
      <c r="M28" s="51"/>
      <c r="N28" s="64">
        <f t="shared" si="1"/>
        <v>0</v>
      </c>
      <c r="O28" s="65">
        <f t="shared" si="2"/>
        <v>0</v>
      </c>
      <c r="Q28" s="221">
        <v>1</v>
      </c>
    </row>
    <row r="29" spans="1:17" s="28" customFormat="1" ht="21" customHeight="1">
      <c r="A29" s="41" t="s">
        <v>364</v>
      </c>
      <c r="B29" s="26" t="s">
        <v>495</v>
      </c>
      <c r="C29" s="51"/>
      <c r="D29" s="168"/>
      <c r="E29" s="168"/>
      <c r="F29" s="134">
        <f t="shared" si="6"/>
        <v>0</v>
      </c>
      <c r="G29" s="64">
        <f t="shared" si="5"/>
        <v>0</v>
      </c>
      <c r="H29" s="51"/>
      <c r="I29" s="168"/>
      <c r="J29" s="51"/>
      <c r="K29" s="51"/>
      <c r="L29" s="64">
        <f t="shared" si="0"/>
        <v>0</v>
      </c>
      <c r="M29" s="51"/>
      <c r="N29" s="64">
        <f t="shared" si="1"/>
        <v>0</v>
      </c>
      <c r="O29" s="65">
        <f t="shared" si="2"/>
        <v>0</v>
      </c>
      <c r="Q29" s="221">
        <v>1</v>
      </c>
    </row>
    <row r="30" spans="1:17" s="28" customFormat="1" ht="25.5" customHeight="1">
      <c r="A30" s="40" t="s">
        <v>365</v>
      </c>
      <c r="B30" s="26" t="s">
        <v>496</v>
      </c>
      <c r="C30" s="51"/>
      <c r="D30" s="168"/>
      <c r="E30" s="168"/>
      <c r="F30" s="134">
        <f t="shared" si="6"/>
        <v>0</v>
      </c>
      <c r="G30" s="64">
        <f t="shared" si="5"/>
        <v>0</v>
      </c>
      <c r="H30" s="51"/>
      <c r="I30" s="168"/>
      <c r="J30" s="51"/>
      <c r="K30" s="51"/>
      <c r="L30" s="64">
        <f t="shared" si="0"/>
        <v>0</v>
      </c>
      <c r="M30" s="51"/>
      <c r="N30" s="64">
        <f t="shared" si="1"/>
        <v>0</v>
      </c>
      <c r="O30" s="65">
        <f t="shared" si="2"/>
        <v>0</v>
      </c>
      <c r="Q30" s="221">
        <v>1</v>
      </c>
    </row>
    <row r="31" spans="1:17" s="28" customFormat="1" ht="20.25" customHeight="1">
      <c r="A31" s="41" t="s">
        <v>385</v>
      </c>
      <c r="B31" s="26" t="s">
        <v>404</v>
      </c>
      <c r="C31" s="51"/>
      <c r="D31" s="168"/>
      <c r="E31" s="168"/>
      <c r="F31" s="134">
        <f t="shared" si="6"/>
        <v>0</v>
      </c>
      <c r="G31" s="64">
        <f t="shared" si="5"/>
        <v>0</v>
      </c>
      <c r="H31" s="51"/>
      <c r="I31" s="168"/>
      <c r="J31" s="51"/>
      <c r="K31" s="51"/>
      <c r="L31" s="64">
        <f t="shared" si="0"/>
        <v>0</v>
      </c>
      <c r="M31" s="51"/>
      <c r="N31" s="64">
        <f t="shared" si="1"/>
        <v>0</v>
      </c>
      <c r="O31" s="65">
        <f t="shared" si="2"/>
        <v>0</v>
      </c>
      <c r="Q31" s="221">
        <v>1</v>
      </c>
    </row>
    <row r="32" spans="1:17" s="28" customFormat="1" ht="20.25" customHeight="1">
      <c r="A32" s="80" t="s">
        <v>119</v>
      </c>
      <c r="B32" s="81" t="s">
        <v>414</v>
      </c>
      <c r="C32" s="64">
        <f>SUM(C33:C39)</f>
        <v>0</v>
      </c>
      <c r="D32" s="161">
        <f aca="true" t="shared" si="7" ref="D32:Q32">SUM(D33:D39)</f>
        <v>0</v>
      </c>
      <c r="E32" s="161">
        <f>SUM(E33:E39)</f>
        <v>0</v>
      </c>
      <c r="F32" s="64">
        <f>SUM(F33:F39)</f>
        <v>0</v>
      </c>
      <c r="G32" s="64">
        <f t="shared" si="7"/>
        <v>0</v>
      </c>
      <c r="H32" s="64">
        <f t="shared" si="7"/>
        <v>0</v>
      </c>
      <c r="I32" s="161">
        <f t="shared" si="7"/>
        <v>0</v>
      </c>
      <c r="J32" s="64">
        <f t="shared" si="7"/>
        <v>0</v>
      </c>
      <c r="K32" s="64">
        <f t="shared" si="7"/>
        <v>0</v>
      </c>
      <c r="L32" s="64">
        <f t="shared" si="7"/>
        <v>0</v>
      </c>
      <c r="M32" s="64">
        <f t="shared" si="7"/>
        <v>0</v>
      </c>
      <c r="N32" s="64">
        <f t="shared" si="7"/>
        <v>0</v>
      </c>
      <c r="O32" s="65">
        <f t="shared" si="7"/>
        <v>0</v>
      </c>
      <c r="Q32" s="148">
        <f t="shared" si="7"/>
        <v>7</v>
      </c>
    </row>
    <row r="33" spans="1:17" s="28" customFormat="1" ht="18.75" customHeight="1">
      <c r="A33" s="55" t="s">
        <v>406</v>
      </c>
      <c r="B33" s="61" t="s">
        <v>348</v>
      </c>
      <c r="C33" s="51"/>
      <c r="D33" s="168"/>
      <c r="E33" s="168"/>
      <c r="F33" s="134">
        <f>SUM(D33:E33)</f>
        <v>0</v>
      </c>
      <c r="G33" s="64">
        <f aca="true" t="shared" si="8" ref="G33:G39">C33-F33</f>
        <v>0</v>
      </c>
      <c r="H33" s="51"/>
      <c r="I33" s="168"/>
      <c r="J33" s="51"/>
      <c r="K33" s="51"/>
      <c r="L33" s="64">
        <f aca="true" t="shared" si="9" ref="L33:L39">J33+K33</f>
        <v>0</v>
      </c>
      <c r="M33" s="51"/>
      <c r="N33" s="64">
        <f>IF((M33-L33)&lt;0,0,(M33-L33))</f>
        <v>0</v>
      </c>
      <c r="O33" s="65">
        <f t="shared" si="2"/>
        <v>0</v>
      </c>
      <c r="Q33" s="221">
        <v>1</v>
      </c>
    </row>
    <row r="34" spans="1:17" s="28" customFormat="1" ht="27" customHeight="1">
      <c r="A34" s="55" t="s">
        <v>412</v>
      </c>
      <c r="B34" s="61" t="s">
        <v>349</v>
      </c>
      <c r="C34" s="51"/>
      <c r="D34" s="168"/>
      <c r="E34" s="168"/>
      <c r="F34" s="134">
        <f aca="true" t="shared" si="10" ref="F34:F39">SUM(D34:E34)</f>
        <v>0</v>
      </c>
      <c r="G34" s="64">
        <f t="shared" si="8"/>
        <v>0</v>
      </c>
      <c r="H34" s="51"/>
      <c r="I34" s="168"/>
      <c r="J34" s="51"/>
      <c r="K34" s="51"/>
      <c r="L34" s="64">
        <f t="shared" si="9"/>
        <v>0</v>
      </c>
      <c r="M34" s="51"/>
      <c r="N34" s="64">
        <f aca="true" t="shared" si="11" ref="N34:N39">IF((M34-L34)&lt;0,0,(M34-L34))</f>
        <v>0</v>
      </c>
      <c r="O34" s="65">
        <f t="shared" si="2"/>
        <v>0</v>
      </c>
      <c r="Q34" s="221">
        <v>1</v>
      </c>
    </row>
    <row r="35" spans="1:17" s="28" customFormat="1" ht="42" customHeight="1">
      <c r="A35" s="55" t="s">
        <v>407</v>
      </c>
      <c r="B35" s="61" t="s">
        <v>350</v>
      </c>
      <c r="C35" s="51"/>
      <c r="D35" s="168"/>
      <c r="E35" s="168"/>
      <c r="F35" s="134">
        <f t="shared" si="10"/>
        <v>0</v>
      </c>
      <c r="G35" s="64">
        <f t="shared" si="8"/>
        <v>0</v>
      </c>
      <c r="H35" s="51"/>
      <c r="I35" s="168"/>
      <c r="J35" s="51"/>
      <c r="K35" s="51"/>
      <c r="L35" s="64">
        <f t="shared" si="9"/>
        <v>0</v>
      </c>
      <c r="M35" s="51"/>
      <c r="N35" s="64">
        <f t="shared" si="11"/>
        <v>0</v>
      </c>
      <c r="O35" s="65">
        <f t="shared" si="2"/>
        <v>0</v>
      </c>
      <c r="Q35" s="221">
        <v>1</v>
      </c>
    </row>
    <row r="36" spans="1:17" s="28" customFormat="1" ht="16.5" customHeight="1">
      <c r="A36" s="55" t="s">
        <v>408</v>
      </c>
      <c r="B36" s="61" t="s">
        <v>497</v>
      </c>
      <c r="C36" s="51"/>
      <c r="D36" s="168"/>
      <c r="E36" s="168"/>
      <c r="F36" s="134">
        <f t="shared" si="10"/>
        <v>0</v>
      </c>
      <c r="G36" s="64">
        <f t="shared" si="8"/>
        <v>0</v>
      </c>
      <c r="H36" s="51"/>
      <c r="I36" s="168"/>
      <c r="J36" s="51"/>
      <c r="K36" s="51"/>
      <c r="L36" s="64">
        <f t="shared" si="9"/>
        <v>0</v>
      </c>
      <c r="M36" s="51"/>
      <c r="N36" s="64">
        <f t="shared" si="11"/>
        <v>0</v>
      </c>
      <c r="O36" s="65">
        <f t="shared" si="2"/>
        <v>0</v>
      </c>
      <c r="Q36" s="221">
        <v>1</v>
      </c>
    </row>
    <row r="37" spans="1:17" s="28" customFormat="1" ht="16.5" customHeight="1">
      <c r="A37" s="55" t="s">
        <v>409</v>
      </c>
      <c r="B37" s="61" t="s">
        <v>351</v>
      </c>
      <c r="C37" s="51"/>
      <c r="D37" s="168"/>
      <c r="E37" s="168"/>
      <c r="F37" s="134">
        <f t="shared" si="10"/>
        <v>0</v>
      </c>
      <c r="G37" s="64">
        <f t="shared" si="8"/>
        <v>0</v>
      </c>
      <c r="H37" s="51"/>
      <c r="I37" s="168"/>
      <c r="J37" s="51"/>
      <c r="K37" s="51"/>
      <c r="L37" s="64">
        <f t="shared" si="9"/>
        <v>0</v>
      </c>
      <c r="M37" s="51"/>
      <c r="N37" s="64">
        <f t="shared" si="11"/>
        <v>0</v>
      </c>
      <c r="O37" s="65">
        <f t="shared" si="2"/>
        <v>0</v>
      </c>
      <c r="Q37" s="221">
        <v>1</v>
      </c>
    </row>
    <row r="38" spans="1:17" s="28" customFormat="1" ht="16.5" customHeight="1">
      <c r="A38" s="55" t="s">
        <v>410</v>
      </c>
      <c r="B38" s="61" t="s">
        <v>352</v>
      </c>
      <c r="C38" s="51"/>
      <c r="D38" s="168"/>
      <c r="E38" s="168"/>
      <c r="F38" s="134">
        <f t="shared" si="10"/>
        <v>0</v>
      </c>
      <c r="G38" s="64">
        <f t="shared" si="8"/>
        <v>0</v>
      </c>
      <c r="H38" s="51"/>
      <c r="I38" s="168"/>
      <c r="J38" s="51"/>
      <c r="K38" s="51"/>
      <c r="L38" s="64">
        <f t="shared" si="9"/>
        <v>0</v>
      </c>
      <c r="M38" s="51"/>
      <c r="N38" s="64">
        <f t="shared" si="11"/>
        <v>0</v>
      </c>
      <c r="O38" s="65">
        <f t="shared" si="2"/>
        <v>0</v>
      </c>
      <c r="Q38" s="221">
        <v>1</v>
      </c>
    </row>
    <row r="39" spans="1:17" s="28" customFormat="1" ht="42.75" customHeight="1">
      <c r="A39" s="55" t="s">
        <v>411</v>
      </c>
      <c r="B39" s="61" t="s">
        <v>516</v>
      </c>
      <c r="C39" s="51"/>
      <c r="D39" s="168"/>
      <c r="E39" s="168"/>
      <c r="F39" s="134">
        <f t="shared" si="10"/>
        <v>0</v>
      </c>
      <c r="G39" s="64">
        <f t="shared" si="8"/>
        <v>0</v>
      </c>
      <c r="H39" s="51"/>
      <c r="I39" s="168"/>
      <c r="J39" s="51"/>
      <c r="K39" s="51"/>
      <c r="L39" s="64">
        <f t="shared" si="9"/>
        <v>0</v>
      </c>
      <c r="M39" s="51"/>
      <c r="N39" s="64">
        <f t="shared" si="11"/>
        <v>0</v>
      </c>
      <c r="O39" s="65">
        <f t="shared" si="2"/>
        <v>0</v>
      </c>
      <c r="Q39" s="221">
        <v>1</v>
      </c>
    </row>
    <row r="40" spans="1:17" s="28" customFormat="1" ht="23.25" customHeight="1" thickBot="1">
      <c r="A40" s="42" t="s">
        <v>344</v>
      </c>
      <c r="B40" s="62" t="s">
        <v>413</v>
      </c>
      <c r="C40" s="131">
        <f>C13+C24+C25+C26+C27+C28+C29+C30+C31+C32</f>
        <v>0</v>
      </c>
      <c r="D40" s="131">
        <f aca="true" t="shared" si="12" ref="D40:Q40">D13+D24+D25+D26+D27+D28+D29+D30+D31+D32</f>
        <v>0</v>
      </c>
      <c r="E40" s="131">
        <f t="shared" si="12"/>
        <v>0</v>
      </c>
      <c r="F40" s="131">
        <f t="shared" si="12"/>
        <v>0</v>
      </c>
      <c r="G40" s="131">
        <f t="shared" si="12"/>
        <v>0</v>
      </c>
      <c r="H40" s="131">
        <f t="shared" si="12"/>
        <v>0</v>
      </c>
      <c r="I40" s="131">
        <f>I13+I24+I25+I26+I27+I28+I29+I30+I31+I32</f>
        <v>0</v>
      </c>
      <c r="J40" s="131">
        <f t="shared" si="12"/>
        <v>0</v>
      </c>
      <c r="K40" s="131">
        <f t="shared" si="12"/>
        <v>0</v>
      </c>
      <c r="L40" s="131">
        <f t="shared" si="12"/>
        <v>0</v>
      </c>
      <c r="M40" s="131">
        <f t="shared" si="12"/>
        <v>0</v>
      </c>
      <c r="N40" s="131">
        <f t="shared" si="12"/>
        <v>0</v>
      </c>
      <c r="O40" s="229">
        <f t="shared" si="12"/>
        <v>0</v>
      </c>
      <c r="Q40" s="147">
        <f t="shared" si="12"/>
        <v>16</v>
      </c>
    </row>
    <row r="41" spans="1:14" s="28" customFormat="1" ht="10.5">
      <c r="A41" s="86"/>
      <c r="B41" s="87"/>
      <c r="C41" s="88"/>
      <c r="D41" s="88"/>
      <c r="E41" s="88"/>
      <c r="F41" s="88"/>
      <c r="G41" s="88"/>
      <c r="N41" s="30"/>
    </row>
    <row r="42" s="70" customFormat="1" ht="12.75">
      <c r="A42" s="71" t="s">
        <v>574</v>
      </c>
    </row>
    <row r="43" spans="1:15" s="47" customFormat="1" ht="27.75" customHeight="1">
      <c r="A43" s="320" t="s">
        <v>676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</row>
    <row r="44" spans="1:2" s="28" customFormat="1" ht="12.75" customHeight="1">
      <c r="A44" s="238" t="s">
        <v>661</v>
      </c>
      <c r="B44" s="49"/>
    </row>
    <row r="45" spans="1:2" s="28" customFormat="1" ht="12.75" customHeight="1">
      <c r="A45" s="238" t="s">
        <v>673</v>
      </c>
      <c r="B45" s="49"/>
    </row>
    <row r="46" spans="1:2" s="28" customFormat="1" ht="10.5">
      <c r="A46" s="29"/>
      <c r="B46" s="27"/>
    </row>
    <row r="47" spans="1:14" s="19" customFormat="1" ht="25.5">
      <c r="A47" s="31"/>
      <c r="B47" s="32" t="s">
        <v>345</v>
      </c>
      <c r="L47" s="18"/>
      <c r="M47" s="18" t="s">
        <v>346</v>
      </c>
      <c r="N47" s="18"/>
    </row>
    <row r="48" spans="1:14" s="19" customFormat="1" ht="15" customHeight="1">
      <c r="A48" s="31"/>
      <c r="B48" s="32"/>
      <c r="L48" s="18"/>
      <c r="M48" s="18"/>
      <c r="N48" s="18"/>
    </row>
    <row r="49" spans="1:14" s="19" customFormat="1" ht="12" customHeight="1">
      <c r="A49" s="31"/>
      <c r="B49" s="31" t="s">
        <v>353</v>
      </c>
      <c r="L49" s="18"/>
      <c r="M49" s="57" t="s">
        <v>347</v>
      </c>
      <c r="N49" s="18"/>
    </row>
    <row r="50" spans="1:2" s="19" customFormat="1" ht="12.75">
      <c r="A50" s="31"/>
      <c r="B50" s="32"/>
    </row>
  </sheetData>
  <sheetProtection password="CB01" sheet="1"/>
  <mergeCells count="16">
    <mergeCell ref="N10:N11"/>
    <mergeCell ref="O10:O11"/>
    <mergeCell ref="J10:J11"/>
    <mergeCell ref="K10:K11"/>
    <mergeCell ref="L10:L11"/>
    <mergeCell ref="M10:M11"/>
    <mergeCell ref="A43:O43"/>
    <mergeCell ref="H10:H11"/>
    <mergeCell ref="I10:I11"/>
    <mergeCell ref="E10:E11"/>
    <mergeCell ref="A10:A11"/>
    <mergeCell ref="B10:B11"/>
    <mergeCell ref="C10:C11"/>
    <mergeCell ref="D10:D11"/>
    <mergeCell ref="F10:F11"/>
    <mergeCell ref="G10:G11"/>
  </mergeCells>
  <dataValidations count="6">
    <dataValidation type="decimal" allowBlank="1" showInputMessage="1" showErrorMessage="1" error="Proverite unos !!" sqref="N7">
      <formula1>0</formula1>
      <formula2>99999</formula2>
    </dataValidation>
    <dataValidation type="decimal" operator="greaterThan" allowBlank="1" showInputMessage="1" showErrorMessage="1" errorTitle="Upozorenje" error="Uneli ste neispravan podatak. Ponovite unos !!!" sqref="Q40 H13 I40 Q32 D13:E18 F18 G18:G23 F13:G17 I13:I23 J13:J19 C13:C19 C24:H40 K13:M23 D19:F19 J24:M40 N13:O40">
      <formula1>-0.0001</formula1>
    </dataValidation>
    <dataValidation type="whole" operator="equal" allowBlank="1" showInputMessage="1" showErrorMessage="1" errorTitle="Upozorenje" error="Uneli ste neispravan podatak. Vrednost u ovom polju mora biti 0 !!!" sqref="D20:F23 H14:H23 I24 I26:I39">
      <formula1>0</formula1>
    </dataValidation>
    <dataValidation type="decimal" operator="greaterThan" allowBlank="1" showInputMessage="1" showErrorMessage="1" errorTitle="Upozorenje" error="Uneli ste neispravan podatak. Ponovite unos !!!" sqref="J20:J22 C20:C23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J23">
      <formula1>-0.00001</formula1>
    </dataValidation>
    <dataValidation type="decimal" operator="greaterThan" allowBlank="1" showInputMessage="1" showErrorMessage="1" errorTitle="Upozorenje" error="Uneli ste neispravan podatak. Vrednost u ovom polju mora biti broj 0 ili broj veći od 0 !!!" sqref="I25">
      <formula1>-0.0001</formula1>
    </dataValidation>
  </dataValidations>
  <printOptions/>
  <pageMargins left="0.15748031496062992" right="0.15748031496062992" top="0.35433070866141736" bottom="0.5118110236220472" header="0.15748031496062992" footer="0.15748031496062992"/>
  <pageSetup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29"/>
  <sheetViews>
    <sheetView showGridLines="0" showRowColHeaders="0" showZeros="0" showOutlineSymbols="0" zoomScaleSheetLayoutView="100" zoomScalePageLayoutView="0" workbookViewId="0" topLeftCell="A1">
      <selection activeCell="A18" sqref="A18:I18"/>
    </sheetView>
  </sheetViews>
  <sheetFormatPr defaultColWidth="9.140625" defaultRowHeight="12.75"/>
  <cols>
    <col min="1" max="1" width="8.140625" style="73" customWidth="1"/>
    <col min="2" max="2" width="44.7109375" style="67" customWidth="1"/>
    <col min="3" max="3" width="21.00390625" style="70" customWidth="1"/>
    <col min="4" max="4" width="20.140625" style="70" customWidth="1"/>
    <col min="5" max="5" width="20.7109375" style="70" customWidth="1"/>
    <col min="6" max="6" width="20.28125" style="70" customWidth="1"/>
    <col min="7" max="7" width="19.8515625" style="70" customWidth="1"/>
    <col min="8" max="8" width="21.28125" style="70" customWidth="1"/>
    <col min="9" max="9" width="18.28125" style="70" customWidth="1"/>
    <col min="10" max="16384" width="9.140625" style="70" customWidth="1"/>
  </cols>
  <sheetData>
    <row r="1" spans="1:9" ht="13.5" customHeight="1">
      <c r="A1" s="50" t="s">
        <v>436</v>
      </c>
      <c r="H1" s="44" t="s">
        <v>336</v>
      </c>
      <c r="I1" s="82" t="s">
        <v>533</v>
      </c>
    </row>
    <row r="2" ht="13.5" customHeight="1">
      <c r="A2" s="50" t="s">
        <v>335</v>
      </c>
    </row>
    <row r="3" ht="13.5" customHeight="1">
      <c r="A3" s="50" t="s">
        <v>358</v>
      </c>
    </row>
    <row r="4" ht="12.75" customHeight="1">
      <c r="A4" s="71"/>
    </row>
    <row r="5" spans="1:2" ht="18" customHeight="1">
      <c r="A5" s="71"/>
      <c r="B5" s="156" t="s">
        <v>611</v>
      </c>
    </row>
    <row r="6" spans="1:7" ht="19.5" customHeight="1">
      <c r="A6" s="71"/>
      <c r="G6" s="156" t="s">
        <v>623</v>
      </c>
    </row>
    <row r="7" spans="1:9" ht="34.5" customHeight="1">
      <c r="A7" s="15" t="str">
        <f>"ФИЛИЈАЛА:   "&amp;Filijala</f>
        <v>ФИЛИЈАЛА:   17 ЧАЧАК</v>
      </c>
      <c r="B7" s="69"/>
      <c r="D7" s="84"/>
      <c r="H7" s="44"/>
      <c r="I7" s="82"/>
    </row>
    <row r="8" spans="1:2" ht="14.25" customHeight="1">
      <c r="A8" s="15" t="str">
        <f>"ЗДРАВСТВЕНА УСТАНОВА:  "&amp;ZU</f>
        <v>ЗДРАВСТВЕНА УСТАНОВА:  00217009 ДЗ ЧАЧАК</v>
      </c>
      <c r="B8" s="69"/>
    </row>
    <row r="9" spans="1:9" ht="18" customHeight="1">
      <c r="A9" s="71"/>
      <c r="B9" s="69"/>
      <c r="I9" s="198" t="s">
        <v>337</v>
      </c>
    </row>
    <row r="10" spans="1:9" s="46" customFormat="1" ht="25.5" customHeight="1">
      <c r="A10" s="317" t="s">
        <v>338</v>
      </c>
      <c r="B10" s="308" t="s">
        <v>339</v>
      </c>
      <c r="C10" s="316" t="s">
        <v>522</v>
      </c>
      <c r="D10" s="316"/>
      <c r="E10" s="316"/>
      <c r="F10" s="316" t="s">
        <v>526</v>
      </c>
      <c r="G10" s="316" t="s">
        <v>527</v>
      </c>
      <c r="H10" s="316" t="s">
        <v>528</v>
      </c>
      <c r="I10" s="316" t="s">
        <v>534</v>
      </c>
    </row>
    <row r="11" spans="1:9" s="46" customFormat="1" ht="51" customHeight="1">
      <c r="A11" s="317"/>
      <c r="B11" s="308"/>
      <c r="C11" s="166" t="s">
        <v>523</v>
      </c>
      <c r="D11" s="166" t="s">
        <v>524</v>
      </c>
      <c r="E11" s="166" t="s">
        <v>525</v>
      </c>
      <c r="F11" s="316"/>
      <c r="G11" s="316"/>
      <c r="H11" s="316"/>
      <c r="I11" s="316"/>
    </row>
    <row r="12" spans="1:9" s="46" customFormat="1" ht="11.25">
      <c r="A12" s="23">
        <v>0</v>
      </c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 t="s">
        <v>529</v>
      </c>
    </row>
    <row r="13" spans="1:9" ht="21.75" customHeight="1">
      <c r="A13" s="159">
        <v>1</v>
      </c>
      <c r="B13" s="54" t="s">
        <v>391</v>
      </c>
      <c r="C13" s="74"/>
      <c r="D13" s="74"/>
      <c r="E13" s="74"/>
      <c r="F13" s="74"/>
      <c r="G13" s="74"/>
      <c r="H13" s="74"/>
      <c r="I13" s="35">
        <f>C13+D13+E13+F13+G13+H13</f>
        <v>0</v>
      </c>
    </row>
    <row r="14" spans="1:9" ht="21.75" customHeight="1">
      <c r="A14" s="159">
        <v>2</v>
      </c>
      <c r="B14" s="54" t="s">
        <v>396</v>
      </c>
      <c r="C14" s="74"/>
      <c r="D14" s="74"/>
      <c r="E14" s="74"/>
      <c r="F14" s="74"/>
      <c r="G14" s="74"/>
      <c r="H14" s="74"/>
      <c r="I14" s="35">
        <f>C14+D14+E14+F14+G14+H14</f>
        <v>0</v>
      </c>
    </row>
    <row r="15" spans="1:9" ht="21.75" customHeight="1">
      <c r="A15" s="160" t="s">
        <v>360</v>
      </c>
      <c r="B15" s="54" t="s">
        <v>535</v>
      </c>
      <c r="C15" s="74"/>
      <c r="D15" s="74"/>
      <c r="E15" s="74"/>
      <c r="F15" s="74"/>
      <c r="G15" s="74"/>
      <c r="H15" s="74"/>
      <c r="I15" s="35">
        <f>C15+D15+E15+F15+G15+H15</f>
        <v>0</v>
      </c>
    </row>
    <row r="16" spans="1:9" ht="21.75" customHeight="1">
      <c r="A16" s="157" t="s">
        <v>344</v>
      </c>
      <c r="B16" s="158" t="s">
        <v>532</v>
      </c>
      <c r="C16" s="35">
        <f>C13+C14+C15</f>
        <v>0</v>
      </c>
      <c r="D16" s="35">
        <f aca="true" t="shared" si="0" ref="D16:I16">D13+D14+D15</f>
        <v>0</v>
      </c>
      <c r="E16" s="35">
        <f t="shared" si="0"/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</row>
    <row r="18" spans="1:9" s="89" customFormat="1" ht="27.75" customHeight="1">
      <c r="A18" s="315" t="s">
        <v>677</v>
      </c>
      <c r="B18" s="315"/>
      <c r="C18" s="315"/>
      <c r="D18" s="315"/>
      <c r="E18" s="315"/>
      <c r="F18" s="315"/>
      <c r="G18" s="315"/>
      <c r="H18" s="315"/>
      <c r="I18" s="315"/>
    </row>
    <row r="19" spans="1:9" ht="37.5" customHeight="1">
      <c r="A19" s="314" t="s">
        <v>609</v>
      </c>
      <c r="B19" s="314"/>
      <c r="C19" s="314"/>
      <c r="D19" s="314"/>
      <c r="E19" s="314"/>
      <c r="F19" s="314"/>
      <c r="G19" s="314"/>
      <c r="H19" s="314"/>
      <c r="I19" s="314"/>
    </row>
    <row r="20" spans="1:9" ht="12.75">
      <c r="A20" s="314" t="s">
        <v>675</v>
      </c>
      <c r="B20" s="314"/>
      <c r="C20" s="314"/>
      <c r="D20" s="314"/>
      <c r="E20" s="314"/>
      <c r="F20" s="314"/>
      <c r="G20" s="314"/>
      <c r="H20" s="314"/>
      <c r="I20" s="314"/>
    </row>
    <row r="21" spans="1:8" ht="12.75">
      <c r="A21" s="48"/>
      <c r="B21" s="49"/>
      <c r="C21" s="47"/>
      <c r="D21" s="47"/>
      <c r="E21" s="47"/>
      <c r="F21" s="47"/>
      <c r="G21" s="47"/>
      <c r="H21" s="47"/>
    </row>
    <row r="22" spans="1:8" ht="12.75">
      <c r="A22" s="48"/>
      <c r="B22" s="49"/>
      <c r="C22" s="47"/>
      <c r="D22" s="47"/>
      <c r="E22" s="47"/>
      <c r="F22" s="47"/>
      <c r="G22" s="47"/>
      <c r="H22" s="47"/>
    </row>
    <row r="23" spans="1:8" ht="12.75">
      <c r="A23" s="48"/>
      <c r="B23" s="56"/>
      <c r="C23" s="47"/>
      <c r="H23" s="47"/>
    </row>
    <row r="24" spans="1:8" ht="12.75">
      <c r="A24" s="38"/>
      <c r="B24" s="39"/>
      <c r="C24" s="18"/>
      <c r="H24" s="18"/>
    </row>
    <row r="25" spans="1:9" ht="12.75">
      <c r="A25" s="38"/>
      <c r="B25" s="39"/>
      <c r="C25" s="18"/>
      <c r="G25" s="18"/>
      <c r="H25" s="38" t="s">
        <v>345</v>
      </c>
      <c r="I25" s="18"/>
    </row>
    <row r="26" spans="1:9" ht="12.75">
      <c r="A26" s="38"/>
      <c r="B26" s="39"/>
      <c r="C26" s="18"/>
      <c r="G26" s="18"/>
      <c r="H26" s="18"/>
      <c r="I26" s="18"/>
    </row>
    <row r="27" spans="1:9" ht="12.75">
      <c r="A27" s="38"/>
      <c r="B27" s="57"/>
      <c r="C27" s="18"/>
      <c r="G27" s="18"/>
      <c r="H27" s="57" t="s">
        <v>347</v>
      </c>
      <c r="I27" s="18"/>
    </row>
    <row r="28" spans="1:8" ht="12.75">
      <c r="A28" s="38"/>
      <c r="B28" s="39"/>
      <c r="C28" s="18"/>
      <c r="H28" s="18"/>
    </row>
    <row r="29" spans="1:8" ht="12.75">
      <c r="A29" s="38"/>
      <c r="B29" s="39"/>
      <c r="C29" s="18"/>
      <c r="H29" s="18"/>
    </row>
  </sheetData>
  <sheetProtection password="CB01" sheet="1"/>
  <mergeCells count="10">
    <mergeCell ref="A20:I20"/>
    <mergeCell ref="A19:I19"/>
    <mergeCell ref="A18:I18"/>
    <mergeCell ref="I10:I11"/>
    <mergeCell ref="A10:A11"/>
    <mergeCell ref="B10:B11"/>
    <mergeCell ref="C10:E10"/>
    <mergeCell ref="F10:F11"/>
    <mergeCell ref="G10:G11"/>
    <mergeCell ref="H10:H11"/>
  </mergeCells>
  <dataValidations count="1">
    <dataValidation type="decimal" operator="greaterThan" allowBlank="1" showInputMessage="1" showErrorMessage="1" errorTitle="Upozorenje" error="Uneli ste neispravan podatak. Ponovite unos !!!" sqref="C13:I16">
      <formula1>-0.0001</formula1>
    </dataValidation>
  </dataValidations>
  <printOptions/>
  <pageMargins left="0.2755905511811024" right="0.15748031496062992" top="0.3937007874015748" bottom="2.7559055118110236" header="0.15748031496062992" footer="2.28346456692913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H47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73" customWidth="1"/>
    <col min="2" max="2" width="64.421875" style="67" customWidth="1"/>
    <col min="3" max="3" width="18.8515625" style="70" customWidth="1"/>
    <col min="4" max="4" width="17.421875" style="70" customWidth="1"/>
    <col min="5" max="5" width="20.28125" style="70" customWidth="1"/>
    <col min="6" max="6" width="17.7109375" style="70" customWidth="1"/>
    <col min="7" max="7" width="17.140625" style="70" customWidth="1"/>
    <col min="8" max="8" width="17.8515625" style="70" customWidth="1"/>
    <col min="9" max="16384" width="9.140625" style="70" customWidth="1"/>
  </cols>
  <sheetData>
    <row r="1" spans="1:8" ht="14.25">
      <c r="A1" s="50" t="s">
        <v>436</v>
      </c>
      <c r="B1" s="39"/>
      <c r="G1" s="44" t="s">
        <v>336</v>
      </c>
      <c r="H1" s="100" t="s">
        <v>666</v>
      </c>
    </row>
    <row r="2" spans="1:2" ht="12.75">
      <c r="A2" s="50" t="s">
        <v>335</v>
      </c>
      <c r="B2" s="39"/>
    </row>
    <row r="3" spans="1:3" ht="12.75">
      <c r="A3" s="50" t="s">
        <v>358</v>
      </c>
      <c r="B3" s="39"/>
      <c r="C3" s="90"/>
    </row>
    <row r="4" spans="1:2" ht="14.25" customHeight="1">
      <c r="A4" s="50"/>
      <c r="B4" s="39"/>
    </row>
    <row r="5" spans="1:8" ht="18">
      <c r="A5" s="43" t="s">
        <v>572</v>
      </c>
      <c r="B5" s="263"/>
      <c r="C5" s="263"/>
      <c r="D5" s="263"/>
      <c r="E5" s="263"/>
      <c r="F5" s="263"/>
      <c r="G5" s="263"/>
      <c r="H5" s="263"/>
    </row>
    <row r="6" spans="1:6" ht="29.25" customHeight="1">
      <c r="A6" s="71"/>
      <c r="E6" s="43" t="s">
        <v>628</v>
      </c>
      <c r="F6" s="43"/>
    </row>
    <row r="7" spans="1:8" ht="24.75" customHeight="1">
      <c r="A7" s="15" t="str">
        <f>"ФИЛИЈАЛА:   "&amp;Filijala</f>
        <v>ФИЛИЈАЛА:   17 ЧАЧАК</v>
      </c>
      <c r="B7" s="69"/>
      <c r="E7" s="16"/>
      <c r="F7" s="17"/>
      <c r="G7" s="44"/>
      <c r="H7" s="100"/>
    </row>
    <row r="8" spans="1:8" ht="15.75" customHeight="1">
      <c r="A8" s="15" t="str">
        <f>"ЗДРАВСТВЕНА УСТАНОВА:  "&amp;ZU</f>
        <v>ЗДРАВСТВЕНА УСТАНОВА:  00217009 ДЗ ЧАЧАК</v>
      </c>
      <c r="B8" s="69"/>
      <c r="E8" s="18"/>
      <c r="F8" s="18"/>
      <c r="G8" s="18"/>
      <c r="H8" s="18"/>
    </row>
    <row r="9" spans="1:8" ht="10.5" customHeight="1" thickBot="1">
      <c r="A9" s="71"/>
      <c r="B9" s="69"/>
      <c r="E9" s="18"/>
      <c r="F9" s="18"/>
      <c r="G9" s="18"/>
      <c r="H9" s="20" t="s">
        <v>337</v>
      </c>
    </row>
    <row r="10" spans="1:8" s="47" customFormat="1" ht="39" customHeight="1">
      <c r="A10" s="325" t="s">
        <v>338</v>
      </c>
      <c r="B10" s="327" t="s">
        <v>339</v>
      </c>
      <c r="C10" s="318" t="s">
        <v>629</v>
      </c>
      <c r="D10" s="307" t="s">
        <v>587</v>
      </c>
      <c r="E10" s="307" t="s">
        <v>640</v>
      </c>
      <c r="F10" s="307" t="s">
        <v>371</v>
      </c>
      <c r="G10" s="307" t="s">
        <v>340</v>
      </c>
      <c r="H10" s="312" t="s">
        <v>341</v>
      </c>
    </row>
    <row r="11" spans="1:8" s="47" customFormat="1" ht="39" customHeight="1">
      <c r="A11" s="326"/>
      <c r="B11" s="328"/>
      <c r="C11" s="319"/>
      <c r="D11" s="308"/>
      <c r="E11" s="308"/>
      <c r="F11" s="308"/>
      <c r="G11" s="308"/>
      <c r="H11" s="313"/>
    </row>
    <row r="12" spans="1:8" s="47" customFormat="1" ht="12.75" customHeight="1">
      <c r="A12" s="21">
        <v>0</v>
      </c>
      <c r="B12" s="22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34" t="s">
        <v>449</v>
      </c>
    </row>
    <row r="13" spans="1:8" s="47" customFormat="1" ht="19.5" customHeight="1">
      <c r="A13" s="101" t="s">
        <v>450</v>
      </c>
      <c r="B13" s="154" t="s">
        <v>588</v>
      </c>
      <c r="C13" s="242"/>
      <c r="D13" s="74"/>
      <c r="E13" s="74"/>
      <c r="F13" s="35">
        <f aca="true" t="shared" si="0" ref="F13:F33">D13+E13</f>
        <v>0</v>
      </c>
      <c r="G13" s="35">
        <f aca="true" t="shared" si="1" ref="G13:G33">IF((C13-F13)&lt;0,0,(C13-F13))</f>
        <v>0</v>
      </c>
      <c r="H13" s="243">
        <f aca="true" t="shared" si="2" ref="H13:H33">IF((F13-C13)&lt;0,0,(F13-C13))</f>
        <v>0</v>
      </c>
    </row>
    <row r="14" spans="1:8" s="47" customFormat="1" ht="19.5" customHeight="1">
      <c r="A14" s="101" t="s">
        <v>359</v>
      </c>
      <c r="B14" s="154" t="s">
        <v>589</v>
      </c>
      <c r="C14" s="242"/>
      <c r="D14" s="74"/>
      <c r="E14" s="74"/>
      <c r="F14" s="35">
        <f t="shared" si="0"/>
        <v>0</v>
      </c>
      <c r="G14" s="35">
        <f t="shared" si="1"/>
        <v>0</v>
      </c>
      <c r="H14" s="243">
        <f t="shared" si="2"/>
        <v>0</v>
      </c>
    </row>
    <row r="15" spans="1:8" s="47" customFormat="1" ht="19.5" customHeight="1">
      <c r="A15" s="101" t="s">
        <v>360</v>
      </c>
      <c r="B15" s="154" t="s">
        <v>590</v>
      </c>
      <c r="C15" s="242"/>
      <c r="D15" s="74"/>
      <c r="E15" s="74"/>
      <c r="F15" s="35">
        <f t="shared" si="0"/>
        <v>0</v>
      </c>
      <c r="G15" s="35">
        <f t="shared" si="1"/>
        <v>0</v>
      </c>
      <c r="H15" s="243">
        <f t="shared" si="2"/>
        <v>0</v>
      </c>
    </row>
    <row r="16" spans="1:8" s="47" customFormat="1" ht="19.5" customHeight="1">
      <c r="A16" s="101" t="s">
        <v>361</v>
      </c>
      <c r="B16" s="154" t="s">
        <v>591</v>
      </c>
      <c r="C16" s="242"/>
      <c r="D16" s="74"/>
      <c r="E16" s="74"/>
      <c r="F16" s="35">
        <f t="shared" si="0"/>
        <v>0</v>
      </c>
      <c r="G16" s="35">
        <f t="shared" si="1"/>
        <v>0</v>
      </c>
      <c r="H16" s="243">
        <f t="shared" si="2"/>
        <v>0</v>
      </c>
    </row>
    <row r="17" spans="1:8" s="47" customFormat="1" ht="19.5" customHeight="1">
      <c r="A17" s="101" t="s">
        <v>362</v>
      </c>
      <c r="B17" s="154" t="s">
        <v>592</v>
      </c>
      <c r="C17" s="242"/>
      <c r="D17" s="74"/>
      <c r="E17" s="74"/>
      <c r="F17" s="35">
        <f t="shared" si="0"/>
        <v>0</v>
      </c>
      <c r="G17" s="35">
        <f t="shared" si="1"/>
        <v>0</v>
      </c>
      <c r="H17" s="243">
        <f t="shared" si="2"/>
        <v>0</v>
      </c>
    </row>
    <row r="18" spans="1:8" s="47" customFormat="1" ht="26.25" customHeight="1">
      <c r="A18" s="101" t="s">
        <v>363</v>
      </c>
      <c r="B18" s="154" t="s">
        <v>593</v>
      </c>
      <c r="C18" s="242"/>
      <c r="D18" s="74"/>
      <c r="E18" s="74"/>
      <c r="F18" s="35">
        <f t="shared" si="0"/>
        <v>0</v>
      </c>
      <c r="G18" s="35">
        <f t="shared" si="1"/>
        <v>0</v>
      </c>
      <c r="H18" s="243">
        <f t="shared" si="2"/>
        <v>0</v>
      </c>
    </row>
    <row r="19" spans="1:8" s="47" customFormat="1" ht="19.5" customHeight="1">
      <c r="A19" s="101" t="s">
        <v>364</v>
      </c>
      <c r="B19" s="154" t="s">
        <v>594</v>
      </c>
      <c r="C19" s="242"/>
      <c r="D19" s="74"/>
      <c r="E19" s="74"/>
      <c r="F19" s="35">
        <f t="shared" si="0"/>
        <v>0</v>
      </c>
      <c r="G19" s="35">
        <f t="shared" si="1"/>
        <v>0</v>
      </c>
      <c r="H19" s="243">
        <f t="shared" si="2"/>
        <v>0</v>
      </c>
    </row>
    <row r="20" spans="1:8" s="47" customFormat="1" ht="19.5" customHeight="1">
      <c r="A20" s="101" t="s">
        <v>365</v>
      </c>
      <c r="B20" s="154" t="s">
        <v>595</v>
      </c>
      <c r="C20" s="74"/>
      <c r="D20" s="74"/>
      <c r="E20" s="74"/>
      <c r="F20" s="35">
        <f t="shared" si="0"/>
        <v>0</v>
      </c>
      <c r="G20" s="35">
        <f t="shared" si="1"/>
        <v>0</v>
      </c>
      <c r="H20" s="243">
        <f t="shared" si="2"/>
        <v>0</v>
      </c>
    </row>
    <row r="21" spans="1:8" s="47" customFormat="1" ht="19.5" customHeight="1">
      <c r="A21" s="211" t="s">
        <v>385</v>
      </c>
      <c r="B21" s="267" t="s">
        <v>596</v>
      </c>
      <c r="C21" s="74"/>
      <c r="D21" s="74"/>
      <c r="E21" s="74"/>
      <c r="F21" s="35">
        <f t="shared" si="0"/>
        <v>0</v>
      </c>
      <c r="G21" s="35">
        <f t="shared" si="1"/>
        <v>0</v>
      </c>
      <c r="H21" s="243">
        <f t="shared" si="2"/>
        <v>0</v>
      </c>
    </row>
    <row r="22" spans="1:8" s="47" customFormat="1" ht="19.5" customHeight="1">
      <c r="A22" s="40" t="s">
        <v>119</v>
      </c>
      <c r="B22" s="24" t="s">
        <v>597</v>
      </c>
      <c r="C22" s="242"/>
      <c r="D22" s="74"/>
      <c r="E22" s="74"/>
      <c r="F22" s="35">
        <f t="shared" si="0"/>
        <v>0</v>
      </c>
      <c r="G22" s="35">
        <f t="shared" si="1"/>
        <v>0</v>
      </c>
      <c r="H22" s="243">
        <f t="shared" si="2"/>
        <v>0</v>
      </c>
    </row>
    <row r="23" spans="1:8" s="47" customFormat="1" ht="19.5" customHeight="1">
      <c r="A23" s="40" t="s">
        <v>126</v>
      </c>
      <c r="B23" s="24" t="s">
        <v>598</v>
      </c>
      <c r="C23" s="242"/>
      <c r="D23" s="74"/>
      <c r="E23" s="74"/>
      <c r="F23" s="35">
        <f t="shared" si="0"/>
        <v>0</v>
      </c>
      <c r="G23" s="35">
        <f t="shared" si="1"/>
        <v>0</v>
      </c>
      <c r="H23" s="243">
        <f t="shared" si="2"/>
        <v>0</v>
      </c>
    </row>
    <row r="24" spans="1:8" s="47" customFormat="1" ht="19.5" customHeight="1">
      <c r="A24" s="40" t="s">
        <v>132</v>
      </c>
      <c r="B24" s="24" t="s">
        <v>599</v>
      </c>
      <c r="C24" s="242"/>
      <c r="D24" s="74"/>
      <c r="E24" s="74"/>
      <c r="F24" s="35">
        <f t="shared" si="0"/>
        <v>0</v>
      </c>
      <c r="G24" s="35">
        <f t="shared" si="1"/>
        <v>0</v>
      </c>
      <c r="H24" s="243">
        <f t="shared" si="2"/>
        <v>0</v>
      </c>
    </row>
    <row r="25" spans="1:8" s="47" customFormat="1" ht="19.5" customHeight="1">
      <c r="A25" s="40" t="s">
        <v>147</v>
      </c>
      <c r="B25" s="24" t="s">
        <v>600</v>
      </c>
      <c r="C25" s="242"/>
      <c r="D25" s="74"/>
      <c r="E25" s="74"/>
      <c r="F25" s="35">
        <f t="shared" si="0"/>
        <v>0</v>
      </c>
      <c r="G25" s="35">
        <f t="shared" si="1"/>
        <v>0</v>
      </c>
      <c r="H25" s="243">
        <f t="shared" si="2"/>
        <v>0</v>
      </c>
    </row>
    <row r="26" spans="1:8" s="47" customFormat="1" ht="19.5" customHeight="1">
      <c r="A26" s="40" t="s">
        <v>157</v>
      </c>
      <c r="B26" s="154" t="s">
        <v>604</v>
      </c>
      <c r="C26" s="74"/>
      <c r="D26" s="74"/>
      <c r="E26" s="74"/>
      <c r="F26" s="35">
        <f t="shared" si="0"/>
        <v>0</v>
      </c>
      <c r="G26" s="35">
        <f t="shared" si="1"/>
        <v>0</v>
      </c>
      <c r="H26" s="243">
        <f t="shared" si="2"/>
        <v>0</v>
      </c>
    </row>
    <row r="27" spans="1:8" s="47" customFormat="1" ht="29.25" customHeight="1">
      <c r="A27" s="40" t="s">
        <v>163</v>
      </c>
      <c r="B27" s="154" t="s">
        <v>601</v>
      </c>
      <c r="C27" s="242"/>
      <c r="D27" s="74"/>
      <c r="E27" s="74"/>
      <c r="F27" s="35">
        <f t="shared" si="0"/>
        <v>0</v>
      </c>
      <c r="G27" s="35">
        <f t="shared" si="1"/>
        <v>0</v>
      </c>
      <c r="H27" s="243">
        <f t="shared" si="2"/>
        <v>0</v>
      </c>
    </row>
    <row r="28" spans="1:8" s="47" customFormat="1" ht="27" customHeight="1">
      <c r="A28" s="40" t="s">
        <v>170</v>
      </c>
      <c r="B28" s="154" t="s">
        <v>602</v>
      </c>
      <c r="C28" s="74"/>
      <c r="D28" s="74"/>
      <c r="E28" s="74"/>
      <c r="F28" s="35">
        <f t="shared" si="0"/>
        <v>0</v>
      </c>
      <c r="G28" s="35">
        <f t="shared" si="1"/>
        <v>0</v>
      </c>
      <c r="H28" s="243">
        <f t="shared" si="2"/>
        <v>0</v>
      </c>
    </row>
    <row r="29" spans="1:8" s="47" customFormat="1" ht="19.5" customHeight="1">
      <c r="A29" s="40" t="s">
        <v>175</v>
      </c>
      <c r="B29" s="267" t="s">
        <v>603</v>
      </c>
      <c r="C29" s="74"/>
      <c r="D29" s="74"/>
      <c r="E29" s="74"/>
      <c r="F29" s="35">
        <f t="shared" si="0"/>
        <v>0</v>
      </c>
      <c r="G29" s="35">
        <f t="shared" si="1"/>
        <v>0</v>
      </c>
      <c r="H29" s="243">
        <f t="shared" si="2"/>
        <v>0</v>
      </c>
    </row>
    <row r="30" spans="1:8" s="47" customFormat="1" ht="23.25" customHeight="1">
      <c r="A30" s="40" t="s">
        <v>180</v>
      </c>
      <c r="B30" s="154" t="s">
        <v>452</v>
      </c>
      <c r="C30" s="242"/>
      <c r="D30" s="74"/>
      <c r="E30" s="74"/>
      <c r="F30" s="35">
        <f t="shared" si="0"/>
        <v>0</v>
      </c>
      <c r="G30" s="35">
        <f t="shared" si="1"/>
        <v>0</v>
      </c>
      <c r="H30" s="243">
        <f t="shared" si="2"/>
        <v>0</v>
      </c>
    </row>
    <row r="31" spans="1:8" s="47" customFormat="1" ht="19.5" customHeight="1">
      <c r="A31" s="40" t="s">
        <v>190</v>
      </c>
      <c r="B31" s="225" t="s">
        <v>571</v>
      </c>
      <c r="C31" s="242"/>
      <c r="D31" s="74"/>
      <c r="E31" s="74"/>
      <c r="F31" s="35">
        <f t="shared" si="0"/>
        <v>0</v>
      </c>
      <c r="G31" s="35">
        <f t="shared" si="1"/>
        <v>0</v>
      </c>
      <c r="H31" s="243">
        <f t="shared" si="2"/>
        <v>0</v>
      </c>
    </row>
    <row r="32" spans="1:8" s="47" customFormat="1" ht="19.5" customHeight="1">
      <c r="A32" s="40" t="s">
        <v>199</v>
      </c>
      <c r="B32" s="245" t="s">
        <v>575</v>
      </c>
      <c r="C32" s="242"/>
      <c r="D32" s="74"/>
      <c r="E32" s="74"/>
      <c r="F32" s="35">
        <f t="shared" si="0"/>
        <v>0</v>
      </c>
      <c r="G32" s="35">
        <f t="shared" si="1"/>
        <v>0</v>
      </c>
      <c r="H32" s="243">
        <f t="shared" si="2"/>
        <v>0</v>
      </c>
    </row>
    <row r="33" spans="1:8" s="47" customFormat="1" ht="19.5" customHeight="1">
      <c r="A33" s="40" t="s">
        <v>221</v>
      </c>
      <c r="B33" s="224" t="s">
        <v>451</v>
      </c>
      <c r="C33" s="242"/>
      <c r="D33" s="74"/>
      <c r="E33" s="74"/>
      <c r="F33" s="35">
        <f t="shared" si="0"/>
        <v>0</v>
      </c>
      <c r="G33" s="35">
        <f t="shared" si="1"/>
        <v>0</v>
      </c>
      <c r="H33" s="243">
        <f t="shared" si="2"/>
        <v>0</v>
      </c>
    </row>
    <row r="34" spans="1:8" s="47" customFormat="1" ht="19.5" customHeight="1" thickBot="1">
      <c r="A34" s="186" t="s">
        <v>344</v>
      </c>
      <c r="B34" s="102" t="s">
        <v>576</v>
      </c>
      <c r="C34" s="36">
        <f aca="true" t="shared" si="3" ref="C34:H34">SUM(C13:C33)</f>
        <v>0</v>
      </c>
      <c r="D34" s="36">
        <f t="shared" si="3"/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7">
        <f t="shared" si="3"/>
        <v>0</v>
      </c>
    </row>
    <row r="35" spans="1:8" s="47" customFormat="1" ht="19.5" customHeight="1">
      <c r="A35" s="264"/>
      <c r="B35" s="265"/>
      <c r="C35" s="256"/>
      <c r="D35" s="256"/>
      <c r="E35" s="256"/>
      <c r="F35" s="256"/>
      <c r="G35" s="256"/>
      <c r="H35" s="256"/>
    </row>
    <row r="36" spans="1:8" s="47" customFormat="1" ht="19.5" customHeight="1">
      <c r="A36" s="238" t="s">
        <v>662</v>
      </c>
      <c r="B36" s="265"/>
      <c r="C36" s="256"/>
      <c r="D36" s="256"/>
      <c r="E36" s="256"/>
      <c r="F36" s="256"/>
      <c r="G36" s="256"/>
      <c r="H36" s="256"/>
    </row>
    <row r="37" spans="1:8" s="47" customFormat="1" ht="10.5">
      <c r="A37" s="48"/>
      <c r="B37" s="56"/>
      <c r="H37" s="66"/>
    </row>
    <row r="38" spans="1:6" s="18" customFormat="1" ht="12.75">
      <c r="A38" s="38"/>
      <c r="B38" s="39" t="s">
        <v>345</v>
      </c>
      <c r="F38" s="18" t="s">
        <v>346</v>
      </c>
    </row>
    <row r="39" spans="1:2" s="18" customFormat="1" ht="15" customHeight="1">
      <c r="A39" s="38"/>
      <c r="B39" s="39"/>
    </row>
    <row r="40" spans="1:6" s="18" customFormat="1" ht="12" customHeight="1">
      <c r="A40" s="38"/>
      <c r="B40" s="38" t="s">
        <v>353</v>
      </c>
      <c r="F40" s="38" t="s">
        <v>353</v>
      </c>
    </row>
    <row r="41" spans="1:2" s="18" customFormat="1" ht="12.75">
      <c r="A41" s="38"/>
      <c r="B41" s="39"/>
    </row>
    <row r="44" ht="12.75">
      <c r="B44" s="67" t="s">
        <v>453</v>
      </c>
    </row>
    <row r="47" ht="12.75">
      <c r="B47" s="67">
        <f>UPPER(B43)</f>
      </c>
    </row>
  </sheetData>
  <sheetProtection sheet="1"/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dataValidations count="1">
    <dataValidation type="decimal" operator="greaterThan" allowBlank="1" showInputMessage="1" showErrorMessage="1" errorTitle="Upozorenje" error="Uneli ste neispravan podatak. Ponovite unos !!!" sqref="C13:H36">
      <formula1>-0.0001</formula1>
    </dataValidation>
  </dataValidations>
  <printOptions/>
  <pageMargins left="0.1968503937007874" right="0.1968503937007874" top="0.35433070866141736" bottom="0.5511811023622047" header="0.15748031496062992" footer="0.15748031496062992"/>
  <pageSetup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73" customWidth="1"/>
    <col min="2" max="2" width="33.28125" style="67" customWidth="1"/>
    <col min="3" max="3" width="17.421875" style="70" customWidth="1"/>
    <col min="4" max="5" width="18.28125" style="70" customWidth="1"/>
    <col min="6" max="6" width="18.421875" style="70" customWidth="1"/>
    <col min="7" max="7" width="17.57421875" style="70" customWidth="1"/>
    <col min="8" max="8" width="18.7109375" style="70" customWidth="1"/>
    <col min="9" max="9" width="17.8515625" style="70" customWidth="1"/>
    <col min="10" max="10" width="17.421875" style="70" customWidth="1"/>
    <col min="11" max="11" width="20.421875" style="70" customWidth="1"/>
    <col min="12" max="12" width="19.8515625" style="70" customWidth="1"/>
    <col min="13" max="13" width="6.57421875" style="70" customWidth="1"/>
    <col min="14" max="14" width="13.00390625" style="70" hidden="1" customWidth="1"/>
    <col min="15" max="16384" width="9.140625" style="70" customWidth="1"/>
  </cols>
  <sheetData>
    <row r="1" spans="1:12" ht="14.25">
      <c r="A1" s="50" t="s">
        <v>436</v>
      </c>
      <c r="B1" s="39"/>
      <c r="D1" s="90"/>
      <c r="K1" s="44" t="s">
        <v>336</v>
      </c>
      <c r="L1" s="82" t="s">
        <v>454</v>
      </c>
    </row>
    <row r="2" spans="1:4" ht="12.75">
      <c r="A2" s="50" t="s">
        <v>335</v>
      </c>
      <c r="B2" s="39"/>
      <c r="D2" s="90"/>
    </row>
    <row r="3" spans="1:2" ht="12.75">
      <c r="A3" s="50" t="s">
        <v>358</v>
      </c>
      <c r="B3" s="39"/>
    </row>
    <row r="4" spans="1:2" ht="12.75">
      <c r="A4" s="50"/>
      <c r="B4" s="39"/>
    </row>
    <row r="5" spans="1:2" ht="18">
      <c r="A5" s="50"/>
      <c r="B5" s="43" t="s">
        <v>630</v>
      </c>
    </row>
    <row r="6" ht="8.25" customHeight="1">
      <c r="A6" s="71"/>
    </row>
    <row r="7" spans="1:12" ht="24.75" customHeight="1">
      <c r="A7" s="15" t="str">
        <f>"ФИЛИЈАЛА:   "&amp;Filijala</f>
        <v>ФИЛИЈАЛА:   17 ЧАЧАК</v>
      </c>
      <c r="B7" s="69"/>
      <c r="K7" s="44"/>
      <c r="L7" s="100"/>
    </row>
    <row r="8" spans="1:12" ht="21" customHeight="1">
      <c r="A8" s="15" t="str">
        <f>"ЗДРАВСТВЕНА УСТАНОВА:  "&amp;ZU</f>
        <v>ЗДРАВСТВЕНА УСТАНОВА:  00217009 ДЗ ЧАЧАК</v>
      </c>
      <c r="B8" s="69"/>
      <c r="J8" s="44"/>
      <c r="K8" s="18"/>
      <c r="L8" s="18"/>
    </row>
    <row r="9" spans="1:12" ht="21" customHeight="1" thickBot="1">
      <c r="A9" s="71"/>
      <c r="B9" s="69"/>
      <c r="J9" s="18"/>
      <c r="K9" s="18"/>
      <c r="L9" s="20" t="s">
        <v>337</v>
      </c>
    </row>
    <row r="10" spans="1:12" s="103" customFormat="1" ht="33" customHeight="1">
      <c r="A10" s="331" t="s">
        <v>338</v>
      </c>
      <c r="B10" s="333" t="s">
        <v>339</v>
      </c>
      <c r="C10" s="307" t="s">
        <v>616</v>
      </c>
      <c r="D10" s="307" t="s">
        <v>634</v>
      </c>
      <c r="E10" s="307" t="s">
        <v>619</v>
      </c>
      <c r="F10" s="307" t="s">
        <v>635</v>
      </c>
      <c r="G10" s="307" t="s">
        <v>586</v>
      </c>
      <c r="H10" s="307" t="s">
        <v>620</v>
      </c>
      <c r="I10" s="307" t="s">
        <v>621</v>
      </c>
      <c r="J10" s="309" t="s">
        <v>631</v>
      </c>
      <c r="K10" s="309" t="s">
        <v>340</v>
      </c>
      <c r="L10" s="329" t="s">
        <v>455</v>
      </c>
    </row>
    <row r="11" spans="1:12" s="103" customFormat="1" ht="63" customHeight="1">
      <c r="A11" s="332"/>
      <c r="B11" s="334"/>
      <c r="C11" s="308"/>
      <c r="D11" s="308"/>
      <c r="E11" s="308"/>
      <c r="F11" s="308"/>
      <c r="G11" s="308"/>
      <c r="H11" s="308"/>
      <c r="I11" s="308"/>
      <c r="J11" s="310"/>
      <c r="K11" s="310"/>
      <c r="L11" s="330"/>
    </row>
    <row r="12" spans="1:12" s="103" customFormat="1" ht="12.75" customHeight="1">
      <c r="A12" s="104">
        <v>0</v>
      </c>
      <c r="B12" s="105">
        <v>1</v>
      </c>
      <c r="C12" s="23">
        <v>2</v>
      </c>
      <c r="D12" s="23">
        <v>3</v>
      </c>
      <c r="E12" s="23" t="s">
        <v>456</v>
      </c>
      <c r="F12" s="23">
        <v>5</v>
      </c>
      <c r="G12" s="23">
        <v>6</v>
      </c>
      <c r="H12" s="23" t="s">
        <v>457</v>
      </c>
      <c r="I12" s="106">
        <v>8</v>
      </c>
      <c r="J12" s="106">
        <v>9</v>
      </c>
      <c r="K12" s="23" t="s">
        <v>458</v>
      </c>
      <c r="L12" s="34" t="s">
        <v>459</v>
      </c>
    </row>
    <row r="13" spans="1:14" s="103" customFormat="1" ht="27" customHeight="1">
      <c r="A13" s="107">
        <v>1</v>
      </c>
      <c r="B13" s="108" t="s">
        <v>460</v>
      </c>
      <c r="C13" s="74"/>
      <c r="D13" s="74"/>
      <c r="E13" s="35">
        <f>C13-D13</f>
        <v>0</v>
      </c>
      <c r="F13" s="109"/>
      <c r="G13" s="109"/>
      <c r="H13" s="110">
        <f>F13-G13</f>
        <v>0</v>
      </c>
      <c r="I13" s="109"/>
      <c r="J13" s="109"/>
      <c r="K13" s="110">
        <f>IF((I13-J13)&lt;0,0,(I13-J13))</f>
        <v>0</v>
      </c>
      <c r="L13" s="111">
        <f>IF((J13-I13)&lt;0,0,(J13-I13))</f>
        <v>0</v>
      </c>
      <c r="N13" s="185"/>
    </row>
    <row r="14" spans="1:14" s="103" customFormat="1" ht="27" customHeight="1">
      <c r="A14" s="112">
        <v>2</v>
      </c>
      <c r="B14" s="113" t="s">
        <v>461</v>
      </c>
      <c r="C14" s="74"/>
      <c r="D14" s="74"/>
      <c r="E14" s="35">
        <f>C14-D14</f>
        <v>0</v>
      </c>
      <c r="F14" s="109"/>
      <c r="G14" s="109"/>
      <c r="H14" s="110">
        <f>F14-G14</f>
        <v>0</v>
      </c>
      <c r="I14" s="109"/>
      <c r="J14" s="109"/>
      <c r="K14" s="110">
        <f>IF((I14-J14)&lt;0,0,(I14-J14))</f>
        <v>0</v>
      </c>
      <c r="L14" s="111">
        <f>IF((J14-I14)&lt;0,0,(J14-I14))</f>
        <v>0</v>
      </c>
      <c r="N14" s="185"/>
    </row>
    <row r="15" spans="1:14" s="103" customFormat="1" ht="27" customHeight="1" thickBot="1">
      <c r="A15" s="114" t="s">
        <v>344</v>
      </c>
      <c r="B15" s="115" t="s">
        <v>462</v>
      </c>
      <c r="C15" s="36">
        <f aca="true" t="shared" si="0" ref="C15:L15">SUM(C13:C14)</f>
        <v>0</v>
      </c>
      <c r="D15" s="36">
        <f>SUM(D13:D14)</f>
        <v>0</v>
      </c>
      <c r="E15" s="36">
        <f>SUM(E13:E14)</f>
        <v>0</v>
      </c>
      <c r="F15" s="116">
        <f t="shared" si="0"/>
        <v>0</v>
      </c>
      <c r="G15" s="116">
        <f t="shared" si="0"/>
        <v>0</v>
      </c>
      <c r="H15" s="116">
        <f t="shared" si="0"/>
        <v>0</v>
      </c>
      <c r="I15" s="116">
        <f>SUM(I13:I14)</f>
        <v>0</v>
      </c>
      <c r="J15" s="116">
        <f t="shared" si="0"/>
        <v>0</v>
      </c>
      <c r="K15" s="116">
        <f t="shared" si="0"/>
        <v>0</v>
      </c>
      <c r="L15" s="117">
        <f t="shared" si="0"/>
        <v>0</v>
      </c>
      <c r="N15" s="185"/>
    </row>
    <row r="16" spans="1:2" s="103" customFormat="1" ht="10.5">
      <c r="A16" s="118"/>
      <c r="B16" s="119"/>
    </row>
    <row r="17" spans="1:12" s="18" customFormat="1" ht="12.75">
      <c r="A17" s="335" t="s">
        <v>632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</row>
    <row r="18" spans="1:12" s="18" customFormat="1" ht="12.75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</row>
    <row r="19" spans="1:2" s="18" customFormat="1" ht="12.75">
      <c r="A19" s="38"/>
      <c r="B19" s="39"/>
    </row>
    <row r="20" spans="1:11" s="18" customFormat="1" ht="12.75">
      <c r="A20" s="38"/>
      <c r="B20" s="57" t="s">
        <v>345</v>
      </c>
      <c r="K20" s="18" t="s">
        <v>346</v>
      </c>
    </row>
    <row r="21" spans="1:2" s="18" customFormat="1" ht="12.75">
      <c r="A21" s="38"/>
      <c r="B21" s="39"/>
    </row>
    <row r="22" spans="1:11" s="18" customFormat="1" ht="12.75">
      <c r="A22" s="38"/>
      <c r="B22" s="38" t="s">
        <v>463</v>
      </c>
      <c r="K22" s="38" t="s">
        <v>353</v>
      </c>
    </row>
    <row r="23" spans="10:12" ht="12.75">
      <c r="J23" s="18"/>
      <c r="K23" s="18"/>
      <c r="L23" s="18"/>
    </row>
  </sheetData>
  <sheetProtection password="CB01" sheet="1"/>
  <mergeCells count="14">
    <mergeCell ref="A17:L17"/>
    <mergeCell ref="A18:L18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dataValidations count="1">
    <dataValidation type="decimal" operator="greaterThan" allowBlank="1" showInputMessage="1" showErrorMessage="1" errorTitle="Upozorenje" error="Uneli ste neispravan podatak. Ponovite unos !!!" sqref="C13:L15">
      <formula1>-0.0001</formula1>
    </dataValidation>
  </dataValidations>
  <printOptions/>
  <pageMargins left="0.7480314960629921" right="0.15748031496062992" top="0.5905511811023623" bottom="3.7401574803149606" header="0.31496062992125984" footer="3.4645669291338583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R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75" customWidth="1"/>
    <col min="2" max="2" width="34.421875" style="76" customWidth="1"/>
    <col min="3" max="3" width="16.140625" style="72" customWidth="1"/>
    <col min="4" max="4" width="17.140625" style="72" customWidth="1"/>
    <col min="5" max="5" width="15.7109375" style="72" customWidth="1"/>
    <col min="6" max="6" width="16.140625" style="72" customWidth="1"/>
    <col min="7" max="7" width="16.00390625" style="72" customWidth="1"/>
    <col min="8" max="8" width="16.140625" style="72" customWidth="1"/>
    <col min="9" max="9" width="16.00390625" style="72" customWidth="1"/>
    <col min="10" max="10" width="16.421875" style="72" customWidth="1"/>
    <col min="11" max="11" width="16.00390625" style="72" customWidth="1"/>
    <col min="12" max="12" width="16.140625" style="72" customWidth="1"/>
    <col min="13" max="14" width="16.28125" style="72" customWidth="1"/>
    <col min="15" max="15" width="15.421875" style="72" customWidth="1"/>
    <col min="16" max="16" width="15.7109375" style="72" customWidth="1"/>
    <col min="17" max="17" width="3.7109375" style="72" customWidth="1"/>
    <col min="18" max="18" width="12.8515625" style="72" hidden="1" customWidth="1"/>
    <col min="19" max="16384" width="9.140625" style="72" customWidth="1"/>
  </cols>
  <sheetData>
    <row r="1" spans="1:16" ht="14.25">
      <c r="A1" s="268" t="s">
        <v>436</v>
      </c>
      <c r="B1" s="32"/>
      <c r="O1" s="120" t="s">
        <v>336</v>
      </c>
      <c r="P1" s="286" t="s">
        <v>464</v>
      </c>
    </row>
    <row r="2" spans="1:2" ht="12.75">
      <c r="A2" s="33" t="s">
        <v>335</v>
      </c>
      <c r="B2" s="32"/>
    </row>
    <row r="3" spans="1:2" ht="12.75">
      <c r="A3" s="33" t="s">
        <v>358</v>
      </c>
      <c r="B3" s="32"/>
    </row>
    <row r="4" spans="1:2" ht="12.75">
      <c r="A4" s="33"/>
      <c r="B4" s="32"/>
    </row>
    <row r="5" spans="1:2" ht="18">
      <c r="A5" s="33"/>
      <c r="B5" s="13" t="s">
        <v>633</v>
      </c>
    </row>
    <row r="6" spans="1:11" ht="12.75">
      <c r="A6" s="71"/>
      <c r="B6" s="67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15" t="str">
        <f>"ФИЛИЈАЛА:   "&amp;Filijala</f>
        <v>ФИЛИЈАЛА:   17 ЧАЧАК</v>
      </c>
      <c r="B7" s="69"/>
      <c r="C7" s="70"/>
      <c r="D7" s="70"/>
      <c r="E7" s="70"/>
      <c r="F7" s="70"/>
      <c r="G7" s="70"/>
      <c r="H7" s="70"/>
      <c r="I7" s="70"/>
      <c r="J7" s="70"/>
      <c r="K7" s="70"/>
    </row>
    <row r="8" spans="1:16" ht="21.75" customHeight="1">
      <c r="A8" s="15" t="str">
        <f>"ЗДРАВСТВЕНА УСТАНОВА:  "&amp;ZU</f>
        <v>ЗДРАВСТВЕНА УСТАНОВА:  00217009 ДЗ ЧАЧАК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120"/>
      <c r="M8" s="14"/>
      <c r="N8" s="14"/>
      <c r="O8" s="19"/>
      <c r="P8" s="19"/>
    </row>
    <row r="9" spans="1:16" ht="13.5" thickBot="1">
      <c r="A9" s="71"/>
      <c r="B9" s="69"/>
      <c r="C9" s="70"/>
      <c r="D9" s="70"/>
      <c r="E9" s="70"/>
      <c r="F9" s="70"/>
      <c r="G9" s="70"/>
      <c r="H9" s="70"/>
      <c r="I9" s="70"/>
      <c r="J9" s="70"/>
      <c r="K9" s="70"/>
      <c r="L9" s="18"/>
      <c r="M9" s="18"/>
      <c r="N9" s="18"/>
      <c r="O9" s="19"/>
      <c r="P9" s="121" t="s">
        <v>337</v>
      </c>
    </row>
    <row r="10" spans="1:16" s="28" customFormat="1" ht="32.25" customHeight="1">
      <c r="A10" s="341" t="s">
        <v>338</v>
      </c>
      <c r="B10" s="343" t="s">
        <v>339</v>
      </c>
      <c r="C10" s="307" t="s">
        <v>616</v>
      </c>
      <c r="D10" s="323" t="s">
        <v>634</v>
      </c>
      <c r="E10" s="339" t="s">
        <v>618</v>
      </c>
      <c r="F10" s="307" t="s">
        <v>342</v>
      </c>
      <c r="G10" s="307" t="s">
        <v>619</v>
      </c>
      <c r="H10" s="307" t="s">
        <v>635</v>
      </c>
      <c r="I10" s="307" t="s">
        <v>586</v>
      </c>
      <c r="J10" s="307" t="s">
        <v>620</v>
      </c>
      <c r="K10" s="307" t="s">
        <v>587</v>
      </c>
      <c r="L10" s="309" t="s">
        <v>631</v>
      </c>
      <c r="M10" s="307" t="s">
        <v>636</v>
      </c>
      <c r="N10" s="307" t="s">
        <v>621</v>
      </c>
      <c r="O10" s="323" t="s">
        <v>465</v>
      </c>
      <c r="P10" s="337" t="s">
        <v>341</v>
      </c>
    </row>
    <row r="11" spans="1:16" s="28" customFormat="1" ht="72.75" customHeight="1">
      <c r="A11" s="342"/>
      <c r="B11" s="344"/>
      <c r="C11" s="308"/>
      <c r="D11" s="324"/>
      <c r="E11" s="340"/>
      <c r="F11" s="308"/>
      <c r="G11" s="308"/>
      <c r="H11" s="308"/>
      <c r="I11" s="308"/>
      <c r="J11" s="308"/>
      <c r="K11" s="308"/>
      <c r="L11" s="310"/>
      <c r="M11" s="308"/>
      <c r="N11" s="308"/>
      <c r="O11" s="324"/>
      <c r="P11" s="338"/>
    </row>
    <row r="12" spans="1:16" s="125" customFormat="1" ht="12.75" customHeight="1">
      <c r="A12" s="122">
        <v>0</v>
      </c>
      <c r="B12" s="123">
        <v>1</v>
      </c>
      <c r="C12" s="23">
        <v>2</v>
      </c>
      <c r="D12" s="23">
        <v>3</v>
      </c>
      <c r="E12" s="23">
        <v>4</v>
      </c>
      <c r="F12" s="23" t="s">
        <v>400</v>
      </c>
      <c r="G12" s="23" t="s">
        <v>401</v>
      </c>
      <c r="H12" s="23">
        <v>7</v>
      </c>
      <c r="I12" s="23">
        <v>8</v>
      </c>
      <c r="J12" s="23" t="s">
        <v>470</v>
      </c>
      <c r="K12" s="124">
        <v>10</v>
      </c>
      <c r="L12" s="124">
        <v>11</v>
      </c>
      <c r="M12" s="23" t="s">
        <v>402</v>
      </c>
      <c r="N12" s="23">
        <v>13</v>
      </c>
      <c r="O12" s="23" t="s">
        <v>471</v>
      </c>
      <c r="P12" s="34" t="s">
        <v>472</v>
      </c>
    </row>
    <row r="13" spans="1:18" s="28" customFormat="1" ht="30" customHeight="1">
      <c r="A13" s="21">
        <v>1</v>
      </c>
      <c r="B13" s="24" t="s">
        <v>514</v>
      </c>
      <c r="C13" s="74"/>
      <c r="D13" s="74"/>
      <c r="E13" s="74"/>
      <c r="F13" s="167">
        <f>D13+E13</f>
        <v>0</v>
      </c>
      <c r="G13" s="35">
        <f>C13-F13</f>
        <v>0</v>
      </c>
      <c r="H13" s="74"/>
      <c r="I13" s="74"/>
      <c r="J13" s="35">
        <f>H13-I13</f>
        <v>0</v>
      </c>
      <c r="K13" s="74"/>
      <c r="L13" s="74"/>
      <c r="M13" s="35">
        <f>K13+L13</f>
        <v>0</v>
      </c>
      <c r="N13" s="74"/>
      <c r="O13" s="110">
        <f>IF((N13-M13)&lt;0,0,(N13-M13))</f>
        <v>0</v>
      </c>
      <c r="P13" s="111">
        <f>IF((N13-M13)&gt;0,0,(M13-N13))</f>
        <v>0</v>
      </c>
      <c r="R13" s="183"/>
    </row>
    <row r="14" spans="1:18" s="28" customFormat="1" ht="30" customHeight="1">
      <c r="A14" s="21">
        <v>2</v>
      </c>
      <c r="B14" s="24" t="s">
        <v>466</v>
      </c>
      <c r="C14" s="74"/>
      <c r="D14" s="74"/>
      <c r="E14" s="74"/>
      <c r="F14" s="167">
        <f>D14+E14</f>
        <v>0</v>
      </c>
      <c r="G14" s="35">
        <f>C14-F14</f>
        <v>0</v>
      </c>
      <c r="H14" s="74"/>
      <c r="I14" s="74"/>
      <c r="J14" s="35">
        <f>H14-I14</f>
        <v>0</v>
      </c>
      <c r="K14" s="74"/>
      <c r="L14" s="74"/>
      <c r="M14" s="35">
        <f>K14+L14</f>
        <v>0</v>
      </c>
      <c r="N14" s="74"/>
      <c r="O14" s="110">
        <f>IF((N14-M14)&lt;0,0,(N14-M14))</f>
        <v>0</v>
      </c>
      <c r="P14" s="111">
        <f>IF((N14-M14)&gt;0,0,(M14-N14))</f>
        <v>0</v>
      </c>
      <c r="R14" s="183"/>
    </row>
    <row r="15" spans="1:18" s="28" customFormat="1" ht="30" customHeight="1" thickBot="1">
      <c r="A15" s="52" t="s">
        <v>344</v>
      </c>
      <c r="B15" s="53" t="s">
        <v>478</v>
      </c>
      <c r="C15" s="36">
        <f aca="true" t="shared" si="0" ref="C15:P15">SUM(C13:C14)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7">
        <f t="shared" si="0"/>
        <v>0</v>
      </c>
      <c r="Q15" s="30"/>
      <c r="R15" s="192">
        <f>SUM(R13:R14)</f>
        <v>0</v>
      </c>
    </row>
    <row r="16" spans="1:16" s="19" customFormat="1" ht="12.75">
      <c r="A16" s="38"/>
      <c r="B16" s="3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8"/>
      <c r="P16" s="18"/>
    </row>
    <row r="17" spans="1:16" s="19" customFormat="1" ht="12.75" customHeight="1">
      <c r="A17" s="287" t="s">
        <v>637</v>
      </c>
      <c r="B17" s="18"/>
      <c r="C17" s="47"/>
      <c r="D17" s="47"/>
      <c r="E17" s="47"/>
      <c r="F17" s="47"/>
      <c r="G17" s="47"/>
      <c r="H17" s="47"/>
      <c r="I17" s="47"/>
      <c r="J17" s="18"/>
      <c r="K17" s="18"/>
      <c r="L17" s="18"/>
      <c r="M17" s="18"/>
      <c r="N17" s="18"/>
      <c r="O17" s="18"/>
      <c r="P17" s="18"/>
    </row>
    <row r="18" spans="1:16" s="19" customFormat="1" ht="12.75">
      <c r="A18" s="238" t="s">
        <v>638</v>
      </c>
      <c r="B18" s="133"/>
      <c r="C18" s="47"/>
      <c r="D18" s="47"/>
      <c r="E18" s="47"/>
      <c r="F18" s="47"/>
      <c r="G18" s="47"/>
      <c r="H18" s="47"/>
      <c r="I18" s="47"/>
      <c r="J18" s="18"/>
      <c r="K18" s="18"/>
      <c r="L18" s="18"/>
      <c r="M18" s="18"/>
      <c r="N18" s="18"/>
      <c r="O18" s="18"/>
      <c r="P18" s="18"/>
    </row>
    <row r="19" spans="1:16" s="19" customFormat="1" ht="12.75">
      <c r="A19" s="291"/>
      <c r="B19" s="132"/>
      <c r="C19" s="47"/>
      <c r="D19" s="47"/>
      <c r="E19" s="47"/>
      <c r="F19" s="47"/>
      <c r="G19" s="47"/>
      <c r="H19" s="47"/>
      <c r="I19" s="47"/>
      <c r="J19" s="18"/>
      <c r="K19" s="18"/>
      <c r="L19" s="18"/>
      <c r="M19" s="18"/>
      <c r="N19" s="18"/>
      <c r="O19" s="18"/>
      <c r="P19" s="18"/>
    </row>
    <row r="20" spans="1:16" s="19" customFormat="1" ht="12.75">
      <c r="A20" s="38"/>
      <c r="B20" s="133"/>
      <c r="C20" s="47"/>
      <c r="D20" s="47"/>
      <c r="E20" s="47"/>
      <c r="F20" s="47"/>
      <c r="G20" s="47"/>
      <c r="H20" s="47"/>
      <c r="I20" s="47"/>
      <c r="J20" s="18"/>
      <c r="K20" s="18"/>
      <c r="L20" s="18"/>
      <c r="M20" s="18"/>
      <c r="N20" s="18"/>
      <c r="O20" s="18"/>
      <c r="P20" s="18"/>
    </row>
    <row r="21" spans="1:16" s="19" customFormat="1" ht="25.5">
      <c r="A21" s="38"/>
      <c r="B21" s="39" t="s">
        <v>345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 t="s">
        <v>346</v>
      </c>
      <c r="N21" s="18"/>
      <c r="O21" s="18"/>
      <c r="P21" s="18"/>
    </row>
    <row r="22" spans="1:16" s="19" customFormat="1" ht="12.75">
      <c r="A22" s="38"/>
      <c r="B22" s="3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9" customFormat="1" ht="12.75">
      <c r="A23" s="38"/>
      <c r="B23" s="38" t="s">
        <v>463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8" t="s">
        <v>463</v>
      </c>
      <c r="N23" s="38"/>
      <c r="O23" s="18"/>
      <c r="P23" s="18"/>
    </row>
    <row r="24" spans="1:16" s="19" customFormat="1" ht="12.75">
      <c r="A24" s="38"/>
      <c r="B24" s="3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73"/>
      <c r="B25" s="6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2.75">
      <c r="A26" s="73"/>
      <c r="B26" s="6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12.75">
      <c r="A27" s="73"/>
      <c r="B27" s="6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</sheetData>
  <sheetProtection sheet="1"/>
  <mergeCells count="16">
    <mergeCell ref="H10:H11"/>
    <mergeCell ref="E10:E11"/>
    <mergeCell ref="F10:F11"/>
    <mergeCell ref="A10:A11"/>
    <mergeCell ref="B10:B11"/>
    <mergeCell ref="C10:C11"/>
    <mergeCell ref="D10:D11"/>
    <mergeCell ref="G10:G11"/>
    <mergeCell ref="O10:O11"/>
    <mergeCell ref="P10:P11"/>
    <mergeCell ref="I10:I11"/>
    <mergeCell ref="J10:J11"/>
    <mergeCell ref="K10:K11"/>
    <mergeCell ref="L10:L11"/>
    <mergeCell ref="M10:M11"/>
    <mergeCell ref="N10:N11"/>
  </mergeCells>
  <dataValidations count="1">
    <dataValidation type="decimal" operator="greaterThan" allowBlank="1" showInputMessage="1" showErrorMessage="1" errorTitle="Upozorenje" error="Uneli ste neispravan podatak. Ponovite unos !!!" sqref="C13:P15">
      <formula1>-0.0001</formula1>
    </dataValidation>
  </dataValidations>
  <printOptions/>
  <pageMargins left="0.24" right="0.196850393700787" top="0.590551181102362" bottom="3.34645669291339" header="0.31496062992126" footer="2.67716535433071"/>
  <pageSetup horizontalDpi="600" verticalDpi="600" orientation="landscape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Nedeljković</dc:creator>
  <cp:keywords/>
  <dc:description/>
  <cp:lastModifiedBy>Slavica</cp:lastModifiedBy>
  <cp:lastPrinted>2019-01-25T08:14:18Z</cp:lastPrinted>
  <dcterms:created xsi:type="dcterms:W3CDTF">2008-10-01T07:06:12Z</dcterms:created>
  <dcterms:modified xsi:type="dcterms:W3CDTF">2019-02-18T18:07:12Z</dcterms:modified>
  <cp:category/>
  <cp:version/>
  <cp:contentType/>
  <cp:contentStatus/>
</cp:coreProperties>
</file>